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nes\OneDrive for Business\Kjarasamningar 2015\"/>
    </mc:Choice>
  </mc:AlternateContent>
  <bookViews>
    <workbookView xWindow="0" yWindow="0" windowWidth="28800" windowHeight="12720" activeTab="1"/>
  </bookViews>
  <sheets>
    <sheet name="Reiknivél - launarþr.tr." sheetId="2" r:id="rId1"/>
    <sheet name="Reiknivél - taxti+yfirborgun" sheetId="3" r:id="rId2"/>
    <sheet name="Tafla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3" l="1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10" i="3"/>
  <c r="M9" i="3"/>
  <c r="F11" i="3" l="1"/>
  <c r="F10" i="3"/>
  <c r="J10" i="3" l="1"/>
  <c r="J12" i="3"/>
  <c r="J13" i="3"/>
  <c r="J14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9" i="3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10" i="2"/>
  <c r="E9" i="2"/>
  <c r="J11" i="2"/>
  <c r="J22" i="2"/>
  <c r="J10" i="2"/>
  <c r="J9" i="2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E19" i="3"/>
  <c r="C28" i="1" l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J15" i="2"/>
  <c r="J23" i="2"/>
  <c r="J12" i="2"/>
  <c r="J16" i="2"/>
  <c r="J20" i="2"/>
  <c r="J24" i="2"/>
  <c r="J18" i="2"/>
  <c r="J13" i="2"/>
  <c r="J17" i="2"/>
  <c r="J21" i="2"/>
  <c r="J25" i="2"/>
  <c r="J14" i="2"/>
  <c r="J26" i="2"/>
  <c r="J27" i="2"/>
  <c r="J28" i="2"/>
  <c r="B5" i="1"/>
  <c r="J19" i="2" l="1"/>
  <c r="E18" i="3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7" i="1"/>
  <c r="J11" i="3"/>
  <c r="C15" i="3"/>
  <c r="J15" i="3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l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K23" i="2"/>
  <c r="L23" i="2" s="1"/>
  <c r="K26" i="2"/>
  <c r="K27" i="2"/>
  <c r="K28" i="2"/>
  <c r="M23" i="2"/>
  <c r="M24" i="2"/>
  <c r="M25" i="2"/>
  <c r="L26" i="2"/>
  <c r="M26" i="2"/>
  <c r="L27" i="2"/>
  <c r="M27" i="2"/>
  <c r="L28" i="2"/>
  <c r="M28" i="2"/>
  <c r="H23" i="2"/>
  <c r="H24" i="2"/>
  <c r="K24" i="2" s="1"/>
  <c r="L24" i="2" s="1"/>
  <c r="H25" i="2"/>
  <c r="K25" i="2" s="1"/>
  <c r="L25" i="2" s="1"/>
  <c r="H26" i="2"/>
  <c r="H27" i="2"/>
  <c r="H28" i="2"/>
  <c r="L28" i="3"/>
  <c r="N28" i="3" s="1"/>
  <c r="H28" i="3"/>
  <c r="K28" i="3" s="1"/>
  <c r="L27" i="3"/>
  <c r="N27" i="3" s="1"/>
  <c r="H27" i="3"/>
  <c r="K27" i="3" s="1"/>
  <c r="L26" i="3"/>
  <c r="H26" i="3"/>
  <c r="K26" i="3" s="1"/>
  <c r="L25" i="3"/>
  <c r="N25" i="3" s="1"/>
  <c r="H25" i="3"/>
  <c r="K25" i="3" s="1"/>
  <c r="H24" i="3"/>
  <c r="K24" i="3" s="1"/>
  <c r="H23" i="3"/>
  <c r="K23" i="3" s="1"/>
  <c r="H22" i="3"/>
  <c r="K22" i="3" s="1"/>
  <c r="H21" i="3"/>
  <c r="K21" i="3" s="1"/>
  <c r="H20" i="3"/>
  <c r="K20" i="3" s="1"/>
  <c r="H19" i="3"/>
  <c r="K19" i="3" s="1"/>
  <c r="H18" i="3"/>
  <c r="K18" i="3" s="1"/>
  <c r="E17" i="3"/>
  <c r="H17" i="3" s="1"/>
  <c r="K17" i="3" s="1"/>
  <c r="E16" i="3"/>
  <c r="H16" i="3" s="1"/>
  <c r="K16" i="3" s="1"/>
  <c r="E15" i="3"/>
  <c r="H15" i="3" s="1"/>
  <c r="K15" i="3" s="1"/>
  <c r="E14" i="3"/>
  <c r="E13" i="3"/>
  <c r="E12" i="3"/>
  <c r="E11" i="3"/>
  <c r="E10" i="3"/>
  <c r="L10" i="3" s="1"/>
  <c r="E9" i="3"/>
  <c r="L9" i="3" s="1"/>
  <c r="O25" i="3" l="1"/>
  <c r="O9" i="3"/>
  <c r="N9" i="3"/>
  <c r="N10" i="3"/>
  <c r="N26" i="3"/>
  <c r="O27" i="3"/>
  <c r="H9" i="3"/>
  <c r="K9" i="3" s="1"/>
  <c r="H10" i="3"/>
  <c r="K10" i="3" s="1"/>
  <c r="L11" i="3"/>
  <c r="L12" i="3"/>
  <c r="L13" i="3"/>
  <c r="L14" i="3"/>
  <c r="O26" i="3"/>
  <c r="H11" i="3"/>
  <c r="K11" i="3" s="1"/>
  <c r="H12" i="3"/>
  <c r="K12" i="3" s="1"/>
  <c r="H13" i="3"/>
  <c r="K13" i="3" s="1"/>
  <c r="H14" i="3"/>
  <c r="K14" i="3" s="1"/>
  <c r="L15" i="3"/>
  <c r="L16" i="3"/>
  <c r="L17" i="3"/>
  <c r="L18" i="3"/>
  <c r="L19" i="3"/>
  <c r="L20" i="3"/>
  <c r="L21" i="3"/>
  <c r="L22" i="3"/>
  <c r="L23" i="3"/>
  <c r="L24" i="3"/>
  <c r="O28" i="3"/>
  <c r="O12" i="3" l="1"/>
  <c r="N21" i="3"/>
  <c r="O21" i="3"/>
  <c r="N17" i="3"/>
  <c r="O17" i="3"/>
  <c r="N12" i="3"/>
  <c r="O24" i="3"/>
  <c r="N24" i="3"/>
  <c r="N20" i="3"/>
  <c r="O20" i="3"/>
  <c r="N16" i="3"/>
  <c r="O16" i="3"/>
  <c r="N11" i="3"/>
  <c r="O11" i="3"/>
  <c r="N23" i="3"/>
  <c r="O23" i="3"/>
  <c r="N19" i="3"/>
  <c r="O19" i="3"/>
  <c r="N15" i="3"/>
  <c r="O15" i="3"/>
  <c r="N14" i="3"/>
  <c r="O14" i="3"/>
  <c r="N22" i="3"/>
  <c r="O22" i="3"/>
  <c r="N18" i="3"/>
  <c r="O18" i="3"/>
  <c r="O13" i="3"/>
  <c r="N13" i="3"/>
  <c r="O10" i="3" l="1"/>
  <c r="H9" i="2"/>
  <c r="H10" i="2"/>
  <c r="K10" i="2" s="1"/>
  <c r="H11" i="2"/>
  <c r="K11" i="2" s="1"/>
  <c r="H12" i="2"/>
  <c r="K12" i="2" s="1"/>
  <c r="H13" i="2"/>
  <c r="K13" i="2" s="1"/>
  <c r="H14" i="2"/>
  <c r="K14" i="2" s="1"/>
  <c r="H15" i="2"/>
  <c r="K15" i="2" s="1"/>
  <c r="H16" i="2"/>
  <c r="K16" i="2" s="1"/>
  <c r="H17" i="2"/>
  <c r="K17" i="2" s="1"/>
  <c r="H18" i="2"/>
  <c r="K18" i="2" s="1"/>
  <c r="H19" i="2"/>
  <c r="K19" i="2" s="1"/>
  <c r="H20" i="2"/>
  <c r="K20" i="2" s="1"/>
  <c r="H21" i="2"/>
  <c r="K21" i="2" s="1"/>
  <c r="H22" i="2"/>
  <c r="K22" i="2" s="1"/>
  <c r="M11" i="2"/>
  <c r="M13" i="2"/>
  <c r="M15" i="2"/>
  <c r="M17" i="2"/>
  <c r="M19" i="2"/>
  <c r="M21" i="2"/>
  <c r="M9" i="2"/>
  <c r="K9" i="2" l="1"/>
  <c r="L13" i="2"/>
  <c r="L11" i="2"/>
  <c r="L15" i="2"/>
  <c r="L17" i="2"/>
  <c r="L19" i="2"/>
  <c r="L21" i="2"/>
  <c r="L16" i="2" l="1"/>
  <c r="M16" i="2"/>
  <c r="L20" i="2"/>
  <c r="M20" i="2"/>
  <c r="M22" i="2"/>
  <c r="L22" i="2"/>
  <c r="M18" i="2"/>
  <c r="L18" i="2"/>
  <c r="M14" i="2"/>
  <c r="L14" i="2"/>
  <c r="M10" i="2"/>
  <c r="L10" i="2"/>
  <c r="L12" i="2"/>
  <c r="M12" i="2"/>
  <c r="L9" i="2"/>
</calcChain>
</file>

<file path=xl/sharedStrings.xml><?xml version="1.0" encoding="utf-8"?>
<sst xmlns="http://schemas.openxmlformats.org/spreadsheetml/2006/main" count="84" uniqueCount="52">
  <si>
    <t>Hækkun</t>
  </si>
  <si>
    <t>Launaþróunartrygging 2015 skv. kjarasamningi</t>
  </si>
  <si>
    <t>Sláið inn föst mánaðarlaun og fastar álags- eða aukagreiðslur ef um þær er að ræða.</t>
  </si>
  <si>
    <t>Fyllið ekki í neðangreinda dálka</t>
  </si>
  <si>
    <t>Fyllið í neðangreinda dálka</t>
  </si>
  <si>
    <t>Starfsmaður</t>
  </si>
  <si>
    <t xml:space="preserve">Launaþróunartrygging 2015 - mismunandi launahækkanir eftir fjárhæð mánaðarlauna </t>
  </si>
  <si>
    <t>Útreikningar á hækkunum miðast við starfsmenn sem hófu störf fyrir 1. febrúar 2014. Þeir sem hófu störf síðar á árinu fá 3,2%.</t>
  </si>
  <si>
    <t>Fastar álags- eða aukagr.</t>
  </si>
  <si>
    <t xml:space="preserve"> Febrúar 2014</t>
  </si>
  <si>
    <t xml:space="preserve"> Apríl 2015</t>
  </si>
  <si>
    <t>Föst mán.laun</t>
  </si>
  <si>
    <t>Hækkun frá feb.'14 til apr.'15</t>
  </si>
  <si>
    <t>Hækkun án frádráttar</t>
  </si>
  <si>
    <t xml:space="preserve">  Maí 2015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</si>
  <si>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</si>
  <si>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</si>
  <si>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</si>
  <si>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</si>
  <si>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</si>
  <si>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</si>
  <si>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</si>
  <si>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</si>
  <si>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</si>
  <si>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</si>
  <si>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</si>
  <si>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</si>
  <si>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</si>
  <si>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</si>
  <si>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</si>
  <si>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</si>
  <si>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</si>
  <si>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</si>
  <si>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</si>
  <si>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</si>
  <si>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Launaþróunartrygging 2015 - mismunandi launahækkanir eftir samtölu kauptaxta og fastra aukagreiðslna</t>
  </si>
  <si>
    <t>Sláið inn kauptaxta og fastar álags- eða aukagreiðslur ef um þær er að ræða.</t>
  </si>
  <si>
    <t xml:space="preserve">Útreikningar á hækkunum miðast við starfsmenn sem hófu störf fyrir 1. febrúar 2014. </t>
  </si>
  <si>
    <t>Launaþróunartrygging</t>
  </si>
  <si>
    <t>Kjarasamningur 2015</t>
  </si>
  <si>
    <t>Hækkanir í %</t>
  </si>
  <si>
    <t>Starfsm.</t>
  </si>
  <si>
    <t>Kauptaxti kjara-samnings</t>
  </si>
  <si>
    <t>Hækkun samtölu frá feb.'14 til apr.'15</t>
  </si>
  <si>
    <t>Hækkun samtölu án frádráttar</t>
  </si>
  <si>
    <t>Kauptaxti 2015</t>
  </si>
  <si>
    <t>Hækkun kauptaxta</t>
  </si>
  <si>
    <t>Hækkun samtölu taxta og aukagr.</t>
  </si>
  <si>
    <t>Frá</t>
  </si>
  <si>
    <t>Til</t>
  </si>
  <si>
    <t>Hækkun samtölu eftir frádrátt</t>
  </si>
  <si>
    <t>Hækkun eftir frádrátt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</si>
</sst>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06D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0" borderId="0" xfId="0" applyFont="1"/>
    <xf numFmtId="0" fontId="4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3" fillId="0" borderId="0" xfId="1" applyNumberFormat="1" applyFont="1"/>
    <xf numFmtId="0" fontId="4" fillId="4" borderId="1" xfId="0" applyFont="1" applyFill="1" applyBorder="1" applyAlignment="1">
      <alignment horizontal="center" wrapText="1"/>
    </xf>
    <xf numFmtId="3" fontId="4" fillId="4" borderId="5" xfId="0" applyNumberFormat="1" applyFont="1" applyFill="1" applyBorder="1"/>
    <xf numFmtId="3" fontId="4" fillId="4" borderId="6" xfId="0" applyNumberFormat="1" applyFont="1" applyFill="1" applyBorder="1"/>
    <xf numFmtId="3" fontId="4" fillId="4" borderId="7" xfId="0" applyNumberFormat="1" applyFont="1" applyFill="1" applyBorder="1"/>
    <xf numFmtId="3" fontId="4" fillId="2" borderId="5" xfId="0" applyNumberFormat="1" applyFont="1" applyFill="1" applyBorder="1"/>
    <xf numFmtId="3" fontId="4" fillId="2" borderId="6" xfId="0" applyNumberFormat="1" applyFont="1" applyFill="1" applyBorder="1"/>
    <xf numFmtId="3" fontId="4" fillId="2" borderId="7" xfId="0" applyNumberFormat="1" applyFont="1" applyFill="1" applyBorder="1"/>
    <xf numFmtId="164" fontId="4" fillId="4" borderId="6" xfId="1" applyNumberFormat="1" applyFont="1" applyFill="1" applyBorder="1"/>
    <xf numFmtId="3" fontId="3" fillId="0" borderId="0" xfId="1" applyNumberFormat="1" applyFont="1"/>
    <xf numFmtId="17" fontId="3" fillId="6" borderId="1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3" fillId="5" borderId="4" xfId="0" applyFont="1" applyFill="1" applyBorder="1"/>
    <xf numFmtId="0" fontId="3" fillId="7" borderId="5" xfId="0" applyFont="1" applyFill="1" applyBorder="1"/>
    <xf numFmtId="0" fontId="3" fillId="7" borderId="7" xfId="0" applyFont="1" applyFill="1" applyBorder="1"/>
    <xf numFmtId="0" fontId="3" fillId="7" borderId="8" xfId="0" applyFont="1" applyFill="1" applyBorder="1"/>
    <xf numFmtId="0" fontId="3" fillId="7" borderId="9" xfId="0" applyFont="1" applyFill="1" applyBorder="1"/>
    <xf numFmtId="0" fontId="3" fillId="7" borderId="10" xfId="0" applyFont="1" applyFill="1" applyBorder="1"/>
    <xf numFmtId="0" fontId="3" fillId="7" borderId="11" xfId="0" applyFont="1" applyFill="1" applyBorder="1"/>
    <xf numFmtId="0" fontId="3" fillId="7" borderId="12" xfId="0" applyFont="1" applyFill="1" applyBorder="1"/>
    <xf numFmtId="0" fontId="3" fillId="7" borderId="13" xfId="0" applyFont="1" applyFill="1" applyBorder="1"/>
    <xf numFmtId="0" fontId="4" fillId="7" borderId="3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3" fillId="7" borderId="3" xfId="0" applyFont="1" applyFill="1" applyBorder="1"/>
    <xf numFmtId="0" fontId="3" fillId="7" borderId="6" xfId="0" applyFont="1" applyFill="1" applyBorder="1"/>
    <xf numFmtId="164" fontId="4" fillId="7" borderId="5" xfId="1" applyNumberFormat="1" applyFont="1" applyFill="1" applyBorder="1"/>
    <xf numFmtId="0" fontId="3" fillId="5" borderId="13" xfId="0" applyFont="1" applyFill="1" applyBorder="1"/>
    <xf numFmtId="0" fontId="4" fillId="5" borderId="11" xfId="0" applyFont="1" applyFill="1" applyBorder="1"/>
    <xf numFmtId="0" fontId="4" fillId="4" borderId="2" xfId="0" applyFont="1" applyFill="1" applyBorder="1" applyAlignment="1">
      <alignment horizontal="center" wrapText="1"/>
    </xf>
    <xf numFmtId="3" fontId="4" fillId="4" borderId="8" xfId="0" applyNumberFormat="1" applyFont="1" applyFill="1" applyBorder="1"/>
    <xf numFmtId="0" fontId="4" fillId="7" borderId="9" xfId="0" applyFont="1" applyFill="1" applyBorder="1" applyAlignment="1">
      <alignment horizontal="center" wrapText="1"/>
    </xf>
    <xf numFmtId="164" fontId="4" fillId="4" borderId="5" xfId="1" applyNumberFormat="1" applyFont="1" applyFill="1" applyBorder="1"/>
    <xf numFmtId="164" fontId="4" fillId="7" borderId="9" xfId="1" applyNumberFormat="1" applyFont="1" applyFill="1" applyBorder="1"/>
    <xf numFmtId="164" fontId="4" fillId="2" borderId="5" xfId="0" applyNumberFormat="1" applyFont="1" applyFill="1" applyBorder="1"/>
    <xf numFmtId="164" fontId="3" fillId="2" borderId="5" xfId="1" applyNumberFormat="1" applyFont="1" applyFill="1" applyBorder="1"/>
    <xf numFmtId="3" fontId="4" fillId="4" borderId="14" xfId="0" applyNumberFormat="1" applyFont="1" applyFill="1" applyBorder="1"/>
    <xf numFmtId="0" fontId="4" fillId="7" borderId="0" xfId="0" applyFont="1" applyFill="1" applyBorder="1" applyAlignment="1">
      <alignment horizontal="center" wrapText="1"/>
    </xf>
    <xf numFmtId="0" fontId="3" fillId="7" borderId="0" xfId="0" applyFont="1" applyFill="1" applyBorder="1"/>
    <xf numFmtId="164" fontId="4" fillId="7" borderId="14" xfId="1" applyNumberFormat="1" applyFont="1" applyFill="1" applyBorder="1"/>
    <xf numFmtId="164" fontId="4" fillId="2" borderId="6" xfId="0" applyNumberFormat="1" applyFont="1" applyFill="1" applyBorder="1"/>
    <xf numFmtId="164" fontId="3" fillId="2" borderId="6" xfId="1" applyNumberFormat="1" applyFont="1" applyFill="1" applyBorder="1"/>
    <xf numFmtId="0" fontId="3" fillId="7" borderId="14" xfId="0" applyFont="1" applyFill="1" applyBorder="1"/>
    <xf numFmtId="3" fontId="4" fillId="4" borderId="11" xfId="0" applyNumberFormat="1" applyFont="1" applyFill="1" applyBorder="1"/>
    <xf numFmtId="0" fontId="4" fillId="7" borderId="12" xfId="0" applyFont="1" applyFill="1" applyBorder="1" applyAlignment="1">
      <alignment horizontal="center" wrapText="1"/>
    </xf>
    <xf numFmtId="164" fontId="4" fillId="4" borderId="7" xfId="1" applyNumberFormat="1" applyFont="1" applyFill="1" applyBorder="1"/>
    <xf numFmtId="164" fontId="4" fillId="2" borderId="7" xfId="0" applyNumberFormat="1" applyFont="1" applyFill="1" applyBorder="1"/>
    <xf numFmtId="164" fontId="3" fillId="2" borderId="7" xfId="1" applyNumberFormat="1" applyFont="1" applyFill="1" applyBorder="1"/>
    <xf numFmtId="3" fontId="4" fillId="2" borderId="10" xfId="0" applyNumberFormat="1" applyFont="1" applyFill="1" applyBorder="1"/>
    <xf numFmtId="3" fontId="4" fillId="2" borderId="15" xfId="0" applyNumberFormat="1" applyFont="1" applyFill="1" applyBorder="1"/>
    <xf numFmtId="3" fontId="4" fillId="2" borderId="13" xfId="0" applyNumberFormat="1" applyFont="1" applyFill="1" applyBorder="1"/>
    <xf numFmtId="164" fontId="0" fillId="0" borderId="0" xfId="1" applyNumberFormat="1" applyFont="1"/>
    <xf numFmtId="0" fontId="0" fillId="0" borderId="0" xfId="0" applyAlignment="1">
      <alignment horizontal="center"/>
    </xf>
    <xf numFmtId="3" fontId="4" fillId="4" borderId="10" xfId="0" applyNumberFormat="1" applyFont="1" applyFill="1" applyBorder="1"/>
    <xf numFmtId="3" fontId="4" fillId="4" borderId="15" xfId="0" applyNumberFormat="1" applyFont="1" applyFill="1" applyBorder="1"/>
    <xf numFmtId="3" fontId="4" fillId="4" borderId="13" xfId="0" applyNumberFormat="1" applyFont="1" applyFill="1" applyBorder="1"/>
    <xf numFmtId="0" fontId="4" fillId="2" borderId="5" xfId="0" applyFont="1" applyFill="1" applyBorder="1" applyAlignment="1">
      <alignment horizontal="center" wrapText="1"/>
    </xf>
    <xf numFmtId="17" fontId="4" fillId="6" borderId="2" xfId="0" applyNumberFormat="1" applyFont="1" applyFill="1" applyBorder="1" applyAlignment="1">
      <alignment horizontal="center"/>
    </xf>
    <xf numFmtId="17" fontId="4" fillId="6" borderId="4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06D"/>
      <color rgb="FFFF612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17</xdr:col>
      <xdr:colOff>227886</xdr:colOff>
      <xdr:row>45</xdr:row>
      <xdr:rowOff>8500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381000"/>
          <a:ext cx="5714286" cy="82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3" workbookViewId="0">
      <selection activeCell="G34" sqref="G34"/>
    </sheetView>
  </sheetViews>
  <sheetFormatPr defaultRowHeight="15" x14ac:dyDescent="0.25"/>
  <cols>
    <col min="1" max="1" width="16.42578125" customWidth="1"/>
    <col min="2" max="3" width="10.7109375" customWidth="1"/>
    <col min="4" max="4" width="1.42578125" customWidth="1"/>
    <col min="5" max="6" width="10.7109375" customWidth="1"/>
    <col min="7" max="7" width="1.7109375" customWidth="1"/>
    <col min="8" max="8" width="10.7109375" customWidth="1"/>
    <col min="9" max="9" width="1.85546875" customWidth="1"/>
    <col min="10" max="13" width="10.7109375" customWidth="1"/>
    <col min="14" max="15" width="13.7109375" customWidth="1"/>
  </cols>
  <sheetData>
    <row r="1" spans="1:16" s="4" customFormat="1" ht="18.75" x14ac:dyDescent="0.3">
      <c r="A1" s="8" t="s">
        <v>6</v>
      </c>
    </row>
    <row r="2" spans="1:16" s="4" customFormat="1" ht="15.75" x14ac:dyDescent="0.25"/>
    <row r="3" spans="1:16" s="4" customFormat="1" ht="15.75" x14ac:dyDescent="0.25">
      <c r="A3" s="6" t="s">
        <v>2</v>
      </c>
    </row>
    <row r="4" spans="1:16" s="4" customFormat="1" ht="15.75" x14ac:dyDescent="0.25">
      <c r="A4" s="6" t="s">
        <v>7</v>
      </c>
    </row>
    <row r="5" spans="1:16" s="4" customFormat="1" ht="15.75" x14ac:dyDescent="0.25"/>
    <row r="6" spans="1:16" s="4" customFormat="1" ht="15.75" customHeight="1" x14ac:dyDescent="0.25">
      <c r="A6" s="24"/>
      <c r="B6" s="75" t="s">
        <v>4</v>
      </c>
      <c r="C6" s="76"/>
      <c r="D6" s="77"/>
      <c r="E6" s="77"/>
      <c r="F6" s="78"/>
      <c r="G6" s="26"/>
      <c r="H6" s="27"/>
      <c r="I6" s="28"/>
      <c r="J6" s="79" t="s">
        <v>3</v>
      </c>
      <c r="K6" s="80"/>
      <c r="L6" s="81"/>
      <c r="M6" s="82"/>
    </row>
    <row r="7" spans="1:16" s="4" customFormat="1" ht="15.75" x14ac:dyDescent="0.25">
      <c r="A7" s="25"/>
      <c r="B7" s="69" t="s">
        <v>9</v>
      </c>
      <c r="C7" s="70"/>
      <c r="D7" s="21"/>
      <c r="E7" s="73" t="s">
        <v>10</v>
      </c>
      <c r="F7" s="74"/>
      <c r="G7" s="29"/>
      <c r="H7" s="30"/>
      <c r="I7" s="31"/>
      <c r="J7" s="22"/>
      <c r="K7" s="23"/>
      <c r="L7" s="71" t="s">
        <v>14</v>
      </c>
      <c r="M7" s="72"/>
    </row>
    <row r="8" spans="1:16" s="4" customFormat="1" ht="49.5" customHeight="1" x14ac:dyDescent="0.25">
      <c r="A8" s="7" t="s">
        <v>5</v>
      </c>
      <c r="B8" s="12" t="s">
        <v>11</v>
      </c>
      <c r="C8" s="10" t="s">
        <v>8</v>
      </c>
      <c r="D8" s="32"/>
      <c r="E8" s="12" t="s">
        <v>11</v>
      </c>
      <c r="F8" s="10" t="s">
        <v>8</v>
      </c>
      <c r="G8" s="36"/>
      <c r="H8" s="12" t="s">
        <v>12</v>
      </c>
      <c r="I8" s="32"/>
      <c r="J8" s="12" t="s">
        <v>13</v>
      </c>
      <c r="K8" s="68" t="s">
        <v>51</v>
      </c>
      <c r="L8" s="12" t="s">
        <v>11</v>
      </c>
      <c r="M8" s="10" t="s">
        <v>8</v>
      </c>
    </row>
    <row r="9" spans="1:16" s="4" customFormat="1" ht="15.75" x14ac:dyDescent="0.25">
      <c r="A9" s="7" t="s">
        <v>15</v>
      </c>
      <c r="B9" s="13">
        <v>255000</v>
      </c>
      <c r="C9" s="16">
        <v>0</v>
      </c>
      <c r="D9" s="33"/>
      <c r="E9" s="13">
        <f>B9</f>
        <v>255000</v>
      </c>
      <c r="F9" s="16">
        <v>0</v>
      </c>
      <c r="G9" s="24"/>
      <c r="H9" s="44">
        <f t="shared" ref="H9:H28" si="0">IF(E9&lt;&gt;"",(E9+F9)/(B9+C9)-1,"")</f>
        <v>0</v>
      </c>
      <c r="I9" s="38"/>
      <c r="J9" s="44">
        <f>IF(B9="","",IF((B9+C9)&gt;750000,3.2%,IF((B9+C9)&lt;300000,7.2%,IF((B9+C9)&gt;0,LOOKUP((B9+C9),Tafla!$C$4:$C$51,Tafla!$D$4:$D$51)))))</f>
        <v>7.2000000000000008E-2</v>
      </c>
      <c r="K9" s="46">
        <f>IF(H9="","",IF((J9-H9)&lt;3.2%,3.2%,((1+J9)/(1+H9)-1)))</f>
        <v>7.2000000000000064E-2</v>
      </c>
      <c r="L9" s="65">
        <f>IF(E9&gt;0,ROUND(E9*(1+K9),0),"")</f>
        <v>273360</v>
      </c>
      <c r="M9" s="60">
        <f>IF(F9="","",IF(F9=0,0,ROUND(F9*(1+K9),0)))</f>
        <v>0</v>
      </c>
      <c r="O9" s="11"/>
      <c r="P9" s="11"/>
    </row>
    <row r="10" spans="1:16" s="4" customFormat="1" ht="15.75" x14ac:dyDescent="0.25">
      <c r="A10" s="7" t="s">
        <v>16</v>
      </c>
      <c r="B10" s="14">
        <v>250000</v>
      </c>
      <c r="C10" s="17">
        <v>20000</v>
      </c>
      <c r="D10" s="34"/>
      <c r="E10" s="14">
        <f>B10</f>
        <v>250000</v>
      </c>
      <c r="F10" s="17">
        <v>30000</v>
      </c>
      <c r="G10" s="37"/>
      <c r="H10" s="19">
        <f t="shared" si="0"/>
        <v>3.7037037037036979E-2</v>
      </c>
      <c r="I10" s="37"/>
      <c r="J10" s="19">
        <f>IF(B10="","",IF((B10+C10)&gt;750000,3.2%,IF((B10+C10)&lt;300000,7.2%,IF((B10+C10)&gt;0,LOOKUP((B10+C10),Tafla!$C$4:$C$51,Tafla!$D$4:$D$51)))))</f>
        <v>7.2000000000000008E-2</v>
      </c>
      <c r="K10" s="52">
        <f t="shared" ref="K10:K22" si="1">IF(H10="","",IF((J10-H10)&lt;3.2%,3.2%,((1+J10)/(1+H10)-1)))</f>
        <v>3.3714285714285808E-2</v>
      </c>
      <c r="L10" s="66">
        <f t="shared" ref="L10:L22" si="2">IF(E10&gt;0,ROUND(E10*(1+K10),0),"")</f>
        <v>258429</v>
      </c>
      <c r="M10" s="61">
        <f t="shared" ref="M10:M22" si="3">IF(F10="","",IF(F10=0,0,ROUND(F10*(1+K10),0)))</f>
        <v>31011</v>
      </c>
      <c r="O10" s="11"/>
      <c r="P10" s="11"/>
    </row>
    <row r="11" spans="1:16" s="4" customFormat="1" ht="15.75" x14ac:dyDescent="0.25">
      <c r="A11" s="7" t="s">
        <v>17</v>
      </c>
      <c r="B11" s="14">
        <v>295000</v>
      </c>
      <c r="C11" s="17">
        <v>0</v>
      </c>
      <c r="D11" s="34"/>
      <c r="E11" s="14">
        <f t="shared" ref="E11:E25" si="4">B11</f>
        <v>295000</v>
      </c>
      <c r="F11" s="17">
        <v>0</v>
      </c>
      <c r="G11" s="37"/>
      <c r="H11" s="19">
        <f t="shared" si="0"/>
        <v>0</v>
      </c>
      <c r="I11" s="37"/>
      <c r="J11" s="19">
        <f>IF(B11="","",IF((B11+C11)&gt;750000,3.2%,IF((B11+C11)&lt;300000,7.2%,IF((B11+C11)&gt;0,LOOKUP((B11+C11),Tafla!$C$4:$C$51,Tafla!$D$4:$D$51)))))</f>
        <v>7.2000000000000008E-2</v>
      </c>
      <c r="K11" s="52">
        <f t="shared" si="1"/>
        <v>7.2000000000000064E-2</v>
      </c>
      <c r="L11" s="66">
        <f t="shared" si="2"/>
        <v>316240</v>
      </c>
      <c r="M11" s="61">
        <f t="shared" si="3"/>
        <v>0</v>
      </c>
      <c r="O11" s="11"/>
      <c r="P11" s="11"/>
    </row>
    <row r="12" spans="1:16" s="4" customFormat="1" ht="15.75" x14ac:dyDescent="0.25">
      <c r="A12" s="7" t="s">
        <v>18</v>
      </c>
      <c r="B12" s="14">
        <v>305000</v>
      </c>
      <c r="C12" s="17">
        <v>20000</v>
      </c>
      <c r="D12" s="34"/>
      <c r="E12" s="14">
        <f t="shared" si="4"/>
        <v>305000</v>
      </c>
      <c r="F12" s="17">
        <v>30000</v>
      </c>
      <c r="G12" s="37"/>
      <c r="H12" s="19">
        <f t="shared" si="0"/>
        <v>3.076923076923066E-2</v>
      </c>
      <c r="I12" s="37"/>
      <c r="J12" s="19">
        <f>IF(B12="","",IF((B12+C12)&gt;750000,3.2%,IF((B12+C12)&lt;300000,7.2%,IF((B12+C12)&gt;0,LOOKUP((B12+C12),Tafla!$C$4:$C$51,Tafla!$D$4:$D$51)))))</f>
        <v>6.9000000000000006E-2</v>
      </c>
      <c r="K12" s="52">
        <f t="shared" si="1"/>
        <v>3.7089552238805945E-2</v>
      </c>
      <c r="L12" s="66">
        <f t="shared" si="2"/>
        <v>316312</v>
      </c>
      <c r="M12" s="61">
        <f t="shared" si="3"/>
        <v>31113</v>
      </c>
      <c r="O12" s="11"/>
      <c r="P12" s="11"/>
    </row>
    <row r="13" spans="1:16" s="4" customFormat="1" ht="15.75" x14ac:dyDescent="0.25">
      <c r="A13" s="7" t="s">
        <v>19</v>
      </c>
      <c r="B13" s="14">
        <v>405000</v>
      </c>
      <c r="C13" s="17">
        <v>0</v>
      </c>
      <c r="D13" s="34"/>
      <c r="E13" s="14">
        <f t="shared" si="4"/>
        <v>405000</v>
      </c>
      <c r="F13" s="17">
        <v>0</v>
      </c>
      <c r="G13" s="37"/>
      <c r="H13" s="19">
        <f t="shared" si="0"/>
        <v>0</v>
      </c>
      <c r="I13" s="37"/>
      <c r="J13" s="19">
        <f>IF(B13="","",IF((B13+C13)&gt;750000,3.2%,IF((B13+C13)&lt;300000,7.2%,IF((B13+C13)&gt;0,LOOKUP((B13+C13),Tafla!$C$4:$C$51,Tafla!$D$4:$D$51)))))</f>
        <v>6.2E-2</v>
      </c>
      <c r="K13" s="52">
        <f t="shared" si="1"/>
        <v>6.2000000000000055E-2</v>
      </c>
      <c r="L13" s="66">
        <f t="shared" si="2"/>
        <v>430110</v>
      </c>
      <c r="M13" s="61">
        <f t="shared" si="3"/>
        <v>0</v>
      </c>
      <c r="O13" s="11"/>
      <c r="P13" s="11"/>
    </row>
    <row r="14" spans="1:16" s="4" customFormat="1" ht="15.75" x14ac:dyDescent="0.25">
      <c r="A14" s="7" t="s">
        <v>20</v>
      </c>
      <c r="B14" s="14">
        <v>405000</v>
      </c>
      <c r="C14" s="17">
        <v>20000</v>
      </c>
      <c r="D14" s="34"/>
      <c r="E14" s="14">
        <f t="shared" si="4"/>
        <v>405000</v>
      </c>
      <c r="F14" s="17">
        <v>30000</v>
      </c>
      <c r="G14" s="37"/>
      <c r="H14" s="19">
        <f t="shared" si="0"/>
        <v>2.3529411764705799E-2</v>
      </c>
      <c r="I14" s="37"/>
      <c r="J14" s="19">
        <f>IF(B14="","",IF((B14+C14)&gt;750000,3.2%,IF((B14+C14)&lt;300000,7.2%,IF((B14+C14)&gt;0,LOOKUP((B14+C14),Tafla!$C$4:$C$51,Tafla!$D$4:$D$51)))))</f>
        <v>6.0999999999999999E-2</v>
      </c>
      <c r="K14" s="52">
        <f t="shared" si="1"/>
        <v>3.66091954022989E-2</v>
      </c>
      <c r="L14" s="66">
        <f t="shared" si="2"/>
        <v>419827</v>
      </c>
      <c r="M14" s="61">
        <f t="shared" si="3"/>
        <v>31098</v>
      </c>
      <c r="O14" s="11"/>
      <c r="P14" s="11"/>
    </row>
    <row r="15" spans="1:16" s="4" customFormat="1" ht="15.75" x14ac:dyDescent="0.25">
      <c r="A15" s="7" t="s">
        <v>21</v>
      </c>
      <c r="B15" s="14">
        <v>505000</v>
      </c>
      <c r="C15" s="17">
        <v>0</v>
      </c>
      <c r="D15" s="34"/>
      <c r="E15" s="14">
        <f t="shared" si="4"/>
        <v>505000</v>
      </c>
      <c r="F15" s="17">
        <v>0</v>
      </c>
      <c r="G15" s="37"/>
      <c r="H15" s="19">
        <f t="shared" si="0"/>
        <v>0</v>
      </c>
      <c r="I15" s="37"/>
      <c r="J15" s="19">
        <f>IF(B15="","",IF((B15+C15)&gt;750000,3.2%,IF((B15+C15)&lt;300000,7.2%,IF((B15+C15)&gt;0,LOOKUP((B15+C15),Tafla!$C$4:$C$51,Tafla!$D$4:$D$51)))))</f>
        <v>5.3999999999999999E-2</v>
      </c>
      <c r="K15" s="52">
        <f t="shared" si="1"/>
        <v>5.4000000000000048E-2</v>
      </c>
      <c r="L15" s="66">
        <f t="shared" si="2"/>
        <v>532270</v>
      </c>
      <c r="M15" s="61">
        <f t="shared" si="3"/>
        <v>0</v>
      </c>
      <c r="O15" s="11"/>
      <c r="P15" s="11"/>
    </row>
    <row r="16" spans="1:16" s="4" customFormat="1" ht="15.75" x14ac:dyDescent="0.25">
      <c r="A16" s="7" t="s">
        <v>22</v>
      </c>
      <c r="B16" s="14">
        <v>505000</v>
      </c>
      <c r="C16" s="17">
        <v>20000</v>
      </c>
      <c r="D16" s="34"/>
      <c r="E16" s="14">
        <f t="shared" si="4"/>
        <v>505000</v>
      </c>
      <c r="F16" s="17">
        <v>30000</v>
      </c>
      <c r="G16" s="37"/>
      <c r="H16" s="19">
        <f t="shared" si="0"/>
        <v>1.904761904761898E-2</v>
      </c>
      <c r="I16" s="37"/>
      <c r="J16" s="19">
        <f>IF(B16="","",IF((B16+C16)&gt;750000,3.2%,IF((B16+C16)&lt;300000,7.2%,IF((B16+C16)&gt;0,LOOKUP((B16+C16),Tafla!$C$4:$C$51,Tafla!$D$4:$D$51)))))</f>
        <v>5.1999999999999998E-2</v>
      </c>
      <c r="K16" s="52">
        <f t="shared" si="1"/>
        <v>3.2336448598131007E-2</v>
      </c>
      <c r="L16" s="66">
        <f t="shared" si="2"/>
        <v>521330</v>
      </c>
      <c r="M16" s="61">
        <f t="shared" si="3"/>
        <v>30970</v>
      </c>
      <c r="O16" s="11"/>
      <c r="P16" s="11"/>
    </row>
    <row r="17" spans="1:16" s="4" customFormat="1" ht="15.75" x14ac:dyDescent="0.25">
      <c r="A17" s="7" t="s">
        <v>23</v>
      </c>
      <c r="B17" s="14">
        <v>605000</v>
      </c>
      <c r="C17" s="17">
        <v>0</v>
      </c>
      <c r="D17" s="34"/>
      <c r="E17" s="14">
        <f t="shared" si="4"/>
        <v>605000</v>
      </c>
      <c r="F17" s="17">
        <v>0</v>
      </c>
      <c r="G17" s="37"/>
      <c r="H17" s="19">
        <f t="shared" si="0"/>
        <v>0</v>
      </c>
      <c r="I17" s="37"/>
      <c r="J17" s="19">
        <f>IF(B17="","",IF((B17+C17)&gt;750000,3.2%,IF((B17+C17)&lt;300000,7.2%,IF((B17+C17)&gt;0,LOOKUP((B17+C17),Tafla!$C$4:$C$51,Tafla!$D$4:$D$51)))))</f>
        <v>4.4999999999999998E-2</v>
      </c>
      <c r="K17" s="52">
        <f t="shared" si="1"/>
        <v>4.4999999999999929E-2</v>
      </c>
      <c r="L17" s="66">
        <f t="shared" si="2"/>
        <v>632225</v>
      </c>
      <c r="M17" s="61">
        <f t="shared" si="3"/>
        <v>0</v>
      </c>
      <c r="O17" s="20"/>
      <c r="P17" s="11"/>
    </row>
    <row r="18" spans="1:16" s="4" customFormat="1" ht="15.75" x14ac:dyDescent="0.25">
      <c r="A18" s="7" t="s">
        <v>24</v>
      </c>
      <c r="B18" s="14">
        <v>605000</v>
      </c>
      <c r="C18" s="17">
        <v>20000</v>
      </c>
      <c r="D18" s="34"/>
      <c r="E18" s="14">
        <f t="shared" si="4"/>
        <v>605000</v>
      </c>
      <c r="F18" s="17">
        <v>30000</v>
      </c>
      <c r="G18" s="37"/>
      <c r="H18" s="19">
        <f t="shared" si="0"/>
        <v>1.6000000000000014E-2</v>
      </c>
      <c r="I18" s="37"/>
      <c r="J18" s="19">
        <f>IF(B18="","",IF((B18+C18)&gt;750000,3.2%,IF((B18+C18)&lt;300000,7.2%,IF((B18+C18)&gt;0,LOOKUP((B18+C18),Tafla!$C$4:$C$51,Tafla!$D$4:$D$51)))))</f>
        <v>4.2999999999999997E-2</v>
      </c>
      <c r="K18" s="52">
        <f t="shared" si="1"/>
        <v>3.2000000000000001E-2</v>
      </c>
      <c r="L18" s="66">
        <f t="shared" si="2"/>
        <v>624360</v>
      </c>
      <c r="M18" s="61">
        <f t="shared" si="3"/>
        <v>30960</v>
      </c>
      <c r="O18" s="20"/>
      <c r="P18" s="11"/>
    </row>
    <row r="19" spans="1:16" s="4" customFormat="1" ht="15.75" x14ac:dyDescent="0.25">
      <c r="A19" s="7" t="s">
        <v>25</v>
      </c>
      <c r="B19" s="14">
        <v>705000</v>
      </c>
      <c r="C19" s="17">
        <v>0</v>
      </c>
      <c r="D19" s="34"/>
      <c r="E19" s="14">
        <f t="shared" si="4"/>
        <v>705000</v>
      </c>
      <c r="F19" s="17">
        <v>0</v>
      </c>
      <c r="G19" s="37"/>
      <c r="H19" s="19">
        <f t="shared" si="0"/>
        <v>0</v>
      </c>
      <c r="I19" s="37"/>
      <c r="J19" s="19">
        <f>IF(B19="","",IF((B19+C19)&gt;750000,3.2%,IF((B19+C19)&lt;300000,7.2%,IF((B19+C19)&gt;0,LOOKUP((B19+C19),Tafla!$C$4:$C$51,Tafla!$D$4:$D$51)))))</f>
        <v>3.5999999999999997E-2</v>
      </c>
      <c r="K19" s="52">
        <f t="shared" si="1"/>
        <v>3.6000000000000032E-2</v>
      </c>
      <c r="L19" s="66">
        <f t="shared" si="2"/>
        <v>730380</v>
      </c>
      <c r="M19" s="61">
        <f t="shared" si="3"/>
        <v>0</v>
      </c>
      <c r="O19" s="20"/>
      <c r="P19" s="11"/>
    </row>
    <row r="20" spans="1:16" s="4" customFormat="1" ht="15.75" x14ac:dyDescent="0.25">
      <c r="A20" s="7" t="s">
        <v>26</v>
      </c>
      <c r="B20" s="14">
        <v>705000</v>
      </c>
      <c r="C20" s="17">
        <v>20000</v>
      </c>
      <c r="D20" s="34"/>
      <c r="E20" s="14">
        <f t="shared" si="4"/>
        <v>705000</v>
      </c>
      <c r="F20" s="17">
        <v>30000</v>
      </c>
      <c r="G20" s="37"/>
      <c r="H20" s="19">
        <f t="shared" si="0"/>
        <v>1.379310344827589E-2</v>
      </c>
      <c r="I20" s="37"/>
      <c r="J20" s="19">
        <f>IF(B20="","",IF((B20+C20)&gt;750000,3.2%,IF((B20+C20)&lt;300000,7.2%,IF((B20+C20)&gt;0,LOOKUP((B20+C20),Tafla!$C$4:$C$51,Tafla!$D$4:$D$51)))))</f>
        <v>3.4000000000000002E-2</v>
      </c>
      <c r="K20" s="52">
        <f t="shared" si="1"/>
        <v>3.2000000000000001E-2</v>
      </c>
      <c r="L20" s="66">
        <f t="shared" si="2"/>
        <v>727560</v>
      </c>
      <c r="M20" s="61">
        <f t="shared" si="3"/>
        <v>30960</v>
      </c>
      <c r="O20" s="20"/>
      <c r="P20" s="11"/>
    </row>
    <row r="21" spans="1:16" s="4" customFormat="1" ht="15.75" x14ac:dyDescent="0.25">
      <c r="A21" s="7" t="s">
        <v>27</v>
      </c>
      <c r="B21" s="14">
        <v>745000</v>
      </c>
      <c r="C21" s="17">
        <v>0</v>
      </c>
      <c r="D21" s="34"/>
      <c r="E21" s="14">
        <f t="shared" si="4"/>
        <v>745000</v>
      </c>
      <c r="F21" s="17">
        <v>0</v>
      </c>
      <c r="G21" s="37"/>
      <c r="H21" s="19">
        <f t="shared" si="0"/>
        <v>0</v>
      </c>
      <c r="I21" s="37"/>
      <c r="J21" s="19">
        <f>IF(B21="","",IF((B21+C21)&gt;750000,3.2%,IF((B21+C21)&lt;300000,7.2%,IF((B21+C21)&gt;0,LOOKUP((B21+C21),Tafla!$C$4:$C$51,Tafla!$D$4:$D$51)))))</f>
        <v>3.3000000000000002E-2</v>
      </c>
      <c r="K21" s="52">
        <f t="shared" si="1"/>
        <v>3.2999999999999918E-2</v>
      </c>
      <c r="L21" s="66">
        <f t="shared" si="2"/>
        <v>769585</v>
      </c>
      <c r="M21" s="61">
        <f t="shared" si="3"/>
        <v>0</v>
      </c>
      <c r="O21" s="20"/>
      <c r="P21" s="11"/>
    </row>
    <row r="22" spans="1:16" s="4" customFormat="1" ht="15.75" x14ac:dyDescent="0.25">
      <c r="A22" s="7" t="s">
        <v>28</v>
      </c>
      <c r="B22" s="14">
        <v>755000</v>
      </c>
      <c r="C22" s="17">
        <v>0</v>
      </c>
      <c r="D22" s="34"/>
      <c r="E22" s="14">
        <f t="shared" si="4"/>
        <v>755000</v>
      </c>
      <c r="F22" s="17">
        <v>0</v>
      </c>
      <c r="G22" s="37"/>
      <c r="H22" s="19">
        <f t="shared" si="0"/>
        <v>0</v>
      </c>
      <c r="I22" s="37"/>
      <c r="J22" s="19">
        <f>IF(B22="","",IF((B22+C22)&gt;750000,3.2%,IF((B22+C22)&lt;300000,7.2%,IF((B22+C22)&gt;0,LOOKUP((B22+C22),Tafla!$C$4:$C$51,Tafla!$D$4:$D$51)))))</f>
        <v>3.2000000000000001E-2</v>
      </c>
      <c r="K22" s="52">
        <f t="shared" si="1"/>
        <v>3.2000000000000028E-2</v>
      </c>
      <c r="L22" s="66">
        <f t="shared" si="2"/>
        <v>779160</v>
      </c>
      <c r="M22" s="61">
        <f t="shared" si="3"/>
        <v>0</v>
      </c>
      <c r="O22" s="20"/>
      <c r="P22" s="11"/>
    </row>
    <row r="23" spans="1:16" s="4" customFormat="1" ht="15.75" x14ac:dyDescent="0.25">
      <c r="A23" s="7" t="s">
        <v>29</v>
      </c>
      <c r="B23" s="14">
        <v>431000</v>
      </c>
      <c r="C23" s="17"/>
      <c r="D23" s="34"/>
      <c r="E23" s="14">
        <f t="shared" si="4"/>
        <v>431000</v>
      </c>
      <c r="F23" s="17"/>
      <c r="G23" s="37"/>
      <c r="H23" s="19">
        <f t="shared" si="0"/>
        <v>0</v>
      </c>
      <c r="I23" s="37"/>
      <c r="J23" s="19">
        <f>IF(B23="","",IF((B23+C23)&gt;750000,3.2%,IF((B23+C23)&lt;300000,7.2%,IF((B23+C23)&gt;0,LOOKUP((B23+C23),Tafla!$C$4:$C$51,Tafla!$D$4:$D$51)))))</f>
        <v>0.06</v>
      </c>
      <c r="K23" s="52">
        <f t="shared" ref="K23:K28" si="5">IF(H23="","",IF((J23-H23)&lt;3.2%,3.2%,J23-H23))</f>
        <v>0.06</v>
      </c>
      <c r="L23" s="66">
        <f t="shared" ref="L23:L28" si="6">IF(E23&gt;0,ROUND(E23*(1+K23),0),"")</f>
        <v>456860</v>
      </c>
      <c r="M23" s="61" t="str">
        <f t="shared" ref="M23:M28" si="7">IF(F23="","",IF(F23=0,0,ROUND(F23*(1+K23),0)))</f>
        <v/>
      </c>
      <c r="O23" s="20"/>
      <c r="P23" s="11"/>
    </row>
    <row r="24" spans="1:16" s="4" customFormat="1" ht="15.75" x14ac:dyDescent="0.25">
      <c r="A24" s="7" t="s">
        <v>30</v>
      </c>
      <c r="B24" s="14">
        <v>441000</v>
      </c>
      <c r="C24" s="17"/>
      <c r="D24" s="34"/>
      <c r="E24" s="14">
        <f t="shared" si="4"/>
        <v>441000</v>
      </c>
      <c r="F24" s="17"/>
      <c r="G24" s="37"/>
      <c r="H24" s="19">
        <f t="shared" si="0"/>
        <v>0</v>
      </c>
      <c r="I24" s="37"/>
      <c r="J24" s="19">
        <f>IF(B24="","",IF((B24+C24)&gt;750000,3.2%,IF((B24+C24)&lt;300000,7.2%,IF((B24+C24)&gt;0,LOOKUP((B24+C24),Tafla!$C$4:$C$51,Tafla!$D$4:$D$51)))))</f>
        <v>5.8999999999999997E-2</v>
      </c>
      <c r="K24" s="52">
        <f t="shared" si="5"/>
        <v>5.8999999999999997E-2</v>
      </c>
      <c r="L24" s="66">
        <f t="shared" si="6"/>
        <v>467019</v>
      </c>
      <c r="M24" s="61" t="str">
        <f t="shared" si="7"/>
        <v/>
      </c>
      <c r="O24" s="20"/>
      <c r="P24" s="11"/>
    </row>
    <row r="25" spans="1:16" s="4" customFormat="1" ht="15.75" x14ac:dyDescent="0.25">
      <c r="A25" s="7" t="s">
        <v>31</v>
      </c>
      <c r="B25" s="14">
        <v>451000</v>
      </c>
      <c r="C25" s="17"/>
      <c r="D25" s="34"/>
      <c r="E25" s="14">
        <f t="shared" si="4"/>
        <v>451000</v>
      </c>
      <c r="F25" s="17"/>
      <c r="G25" s="37"/>
      <c r="H25" s="19">
        <f t="shared" si="0"/>
        <v>0</v>
      </c>
      <c r="I25" s="37"/>
      <c r="J25" s="19">
        <f>IF(B25="","",IF((B25+C25)&gt;750000,3.2%,IF((B25+C25)&lt;300000,7.2%,IF((B25+C25)&gt;0,LOOKUP((B25+C25),Tafla!$C$4:$C$51,Tafla!$D$4:$D$51)))))</f>
        <v>5.8000000000000003E-2</v>
      </c>
      <c r="K25" s="52">
        <f t="shared" si="5"/>
        <v>5.8000000000000003E-2</v>
      </c>
      <c r="L25" s="66">
        <f t="shared" si="6"/>
        <v>477158</v>
      </c>
      <c r="M25" s="61" t="str">
        <f t="shared" si="7"/>
        <v/>
      </c>
      <c r="O25" s="20"/>
      <c r="P25" s="11"/>
    </row>
    <row r="26" spans="1:16" s="4" customFormat="1" ht="15.75" x14ac:dyDescent="0.25">
      <c r="A26" s="7" t="s">
        <v>32</v>
      </c>
      <c r="B26" s="14"/>
      <c r="C26" s="17"/>
      <c r="D26" s="34"/>
      <c r="E26" s="14"/>
      <c r="F26" s="17"/>
      <c r="G26" s="37"/>
      <c r="H26" s="19" t="str">
        <f t="shared" si="0"/>
        <v/>
      </c>
      <c r="I26" s="37"/>
      <c r="J26" s="19" t="str">
        <f>IF(B26="","",IF((B26+C26)&gt;750000,3.2%,IF((B26+C26)&lt;300000,7.2%,IF((B26+C26)&gt;0,LOOKUP((B26+C26),Tafla!$B$4:$B$51,Tafla!$D$4:$D$51)))))</f>
        <v/>
      </c>
      <c r="K26" s="52" t="str">
        <f t="shared" si="5"/>
        <v/>
      </c>
      <c r="L26" s="66" t="str">
        <f t="shared" si="6"/>
        <v/>
      </c>
      <c r="M26" s="61" t="str">
        <f t="shared" si="7"/>
        <v/>
      </c>
      <c r="O26" s="20"/>
      <c r="P26" s="11"/>
    </row>
    <row r="27" spans="1:16" s="4" customFormat="1" ht="15.75" x14ac:dyDescent="0.25">
      <c r="A27" s="7" t="s">
        <v>33</v>
      </c>
      <c r="B27" s="14"/>
      <c r="C27" s="17"/>
      <c r="D27" s="34"/>
      <c r="E27" s="14"/>
      <c r="F27" s="17"/>
      <c r="G27" s="37"/>
      <c r="H27" s="19" t="str">
        <f t="shared" si="0"/>
        <v/>
      </c>
      <c r="I27" s="37"/>
      <c r="J27" s="19" t="str">
        <f>IF(B27="","",IF((B27+C27)&gt;750000,3.2%,IF((B27+C27)&lt;300000,7.2%,IF((B27+C27)&gt;0,LOOKUP((B27+C27),Tafla!$B$4:$B$51,Tafla!$D$4:$D$51)))))</f>
        <v/>
      </c>
      <c r="K27" s="52" t="str">
        <f t="shared" si="5"/>
        <v/>
      </c>
      <c r="L27" s="66" t="str">
        <f t="shared" si="6"/>
        <v/>
      </c>
      <c r="M27" s="61" t="str">
        <f t="shared" si="7"/>
        <v/>
      </c>
      <c r="O27" s="20"/>
      <c r="P27" s="11"/>
    </row>
    <row r="28" spans="1:16" s="4" customFormat="1" ht="15.75" x14ac:dyDescent="0.25">
      <c r="A28" s="7" t="s">
        <v>34</v>
      </c>
      <c r="B28" s="15"/>
      <c r="C28" s="18"/>
      <c r="D28" s="35"/>
      <c r="E28" s="15"/>
      <c r="F28" s="18"/>
      <c r="G28" s="25"/>
      <c r="H28" s="57" t="str">
        <f t="shared" si="0"/>
        <v/>
      </c>
      <c r="I28" s="25"/>
      <c r="J28" s="57" t="str">
        <f>IF(B28="","",IF((B28+C28)&gt;750000,3.2%,IF((B28+C28)&lt;300000,7.2%,IF((B28+C28)&gt;0,LOOKUP((B28+C28),Tafla!$B$4:$B$51,Tafla!$D$4:$D$51)))))</f>
        <v/>
      </c>
      <c r="K28" s="58" t="str">
        <f t="shared" si="5"/>
        <v/>
      </c>
      <c r="L28" s="67" t="str">
        <f t="shared" si="6"/>
        <v/>
      </c>
      <c r="M28" s="62" t="str">
        <f t="shared" si="7"/>
        <v/>
      </c>
      <c r="O28" s="20"/>
      <c r="P28" s="11"/>
    </row>
    <row r="29" spans="1:16" ht="15.75" x14ac:dyDescent="0.25">
      <c r="D29" s="9"/>
      <c r="G29" s="4"/>
      <c r="H29" s="4"/>
      <c r="I29" s="4"/>
      <c r="O29" s="1"/>
      <c r="P29" s="2"/>
    </row>
    <row r="30" spans="1:16" ht="15.75" x14ac:dyDescent="0.25">
      <c r="D30" s="9"/>
      <c r="G30" s="4"/>
      <c r="H30" s="4"/>
      <c r="I30" s="4"/>
      <c r="O30" s="1"/>
      <c r="P30" s="2"/>
    </row>
    <row r="31" spans="1:16" ht="15.75" x14ac:dyDescent="0.25">
      <c r="D31" s="9"/>
      <c r="O31" s="1"/>
      <c r="P31" s="2"/>
    </row>
    <row r="32" spans="1:16" x14ac:dyDescent="0.25">
      <c r="O32" s="1"/>
      <c r="P32" s="2"/>
    </row>
    <row r="33" spans="15:16" x14ac:dyDescent="0.25">
      <c r="O33" s="1"/>
      <c r="P33" s="2"/>
    </row>
  </sheetData>
  <mergeCells count="5">
    <mergeCell ref="B7:C7"/>
    <mergeCell ref="L7:M7"/>
    <mergeCell ref="E7:F7"/>
    <mergeCell ref="B6:F6"/>
    <mergeCell ref="J6:M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F22" sqref="F22"/>
    </sheetView>
  </sheetViews>
  <sheetFormatPr defaultRowHeight="15" x14ac:dyDescent="0.25"/>
  <cols>
    <col min="1" max="1" width="10.85546875" customWidth="1"/>
    <col min="2" max="3" width="10.7109375" customWidth="1"/>
    <col min="4" max="4" width="1.42578125" customWidth="1"/>
    <col min="5" max="6" width="10.7109375" customWidth="1"/>
    <col min="7" max="7" width="1.7109375" customWidth="1"/>
    <col min="8" max="8" width="10.7109375" customWidth="1"/>
    <col min="9" max="9" width="1.85546875" customWidth="1"/>
    <col min="10" max="15" width="10.7109375" customWidth="1"/>
  </cols>
  <sheetData>
    <row r="1" spans="1:19" ht="18.75" x14ac:dyDescent="0.3">
      <c r="A1" s="8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9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9" ht="15.75" x14ac:dyDescent="0.25">
      <c r="A3" s="6" t="s">
        <v>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 ht="15.75" x14ac:dyDescent="0.25">
      <c r="A4" s="6" t="s">
        <v>37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9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9" ht="15.75" x14ac:dyDescent="0.25">
      <c r="A6" s="24"/>
      <c r="B6" s="75" t="s">
        <v>4</v>
      </c>
      <c r="C6" s="76"/>
      <c r="D6" s="77"/>
      <c r="E6" s="77"/>
      <c r="F6" s="77"/>
      <c r="G6" s="71" t="s">
        <v>3</v>
      </c>
      <c r="H6" s="83"/>
      <c r="I6" s="83"/>
      <c r="J6" s="83"/>
      <c r="K6" s="83"/>
      <c r="L6" s="83"/>
      <c r="M6" s="83"/>
      <c r="N6" s="83"/>
      <c r="O6" s="72"/>
    </row>
    <row r="7" spans="1:19" ht="15.75" x14ac:dyDescent="0.25">
      <c r="A7" s="25"/>
      <c r="B7" s="69" t="s">
        <v>9</v>
      </c>
      <c r="C7" s="70"/>
      <c r="D7" s="21"/>
      <c r="E7" s="73" t="s">
        <v>10</v>
      </c>
      <c r="F7" s="74"/>
      <c r="G7" s="39"/>
      <c r="H7" s="39"/>
      <c r="I7" s="39"/>
      <c r="J7" s="40" t="s">
        <v>38</v>
      </c>
      <c r="K7" s="39"/>
      <c r="L7" s="84" t="s">
        <v>39</v>
      </c>
      <c r="M7" s="85"/>
      <c r="N7" s="71" t="s">
        <v>40</v>
      </c>
      <c r="O7" s="72"/>
    </row>
    <row r="8" spans="1:19" ht="78.75" x14ac:dyDescent="0.25">
      <c r="A8" s="7" t="s">
        <v>41</v>
      </c>
      <c r="B8" s="41" t="s">
        <v>42</v>
      </c>
      <c r="C8" s="10" t="s">
        <v>8</v>
      </c>
      <c r="D8" s="32"/>
      <c r="E8" s="12" t="s">
        <v>42</v>
      </c>
      <c r="F8" s="10" t="s">
        <v>8</v>
      </c>
      <c r="G8" s="36"/>
      <c r="H8" s="12" t="s">
        <v>43</v>
      </c>
      <c r="I8" s="32"/>
      <c r="J8" s="12" t="s">
        <v>44</v>
      </c>
      <c r="K8" s="68" t="s">
        <v>50</v>
      </c>
      <c r="L8" s="12" t="s">
        <v>45</v>
      </c>
      <c r="M8" s="10" t="s">
        <v>8</v>
      </c>
      <c r="N8" s="12" t="s">
        <v>46</v>
      </c>
      <c r="O8" s="10" t="s">
        <v>47</v>
      </c>
    </row>
    <row r="9" spans="1:19" ht="15.75" x14ac:dyDescent="0.25">
      <c r="A9" s="7" t="s">
        <v>15</v>
      </c>
      <c r="B9" s="42">
        <v>202905</v>
      </c>
      <c r="C9" s="16">
        <v>0</v>
      </c>
      <c r="D9" s="43"/>
      <c r="E9" s="13">
        <f>IF(B9="","",B9)</f>
        <v>202905</v>
      </c>
      <c r="F9" s="16">
        <v>0</v>
      </c>
      <c r="G9" s="27"/>
      <c r="H9" s="44">
        <f t="shared" ref="H9:H28" si="0">IF(E9&lt;&gt;"",(E9+F9)/(B9+C9)-1,"")</f>
        <v>0</v>
      </c>
      <c r="I9" s="45"/>
      <c r="J9" s="44">
        <f>IF(B9="","",IF((B9+C9)&gt;750000,3.2%,IF((B9+C9)&lt;300000,7.2%,IF((B9+C9)&gt;0,LOOKUP((B9+C9),Tafla!$C$4:$C$51,Tafla!D$4:$D$51)))))</f>
        <v>7.2000000000000008E-2</v>
      </c>
      <c r="K9" s="46">
        <f>IF(H9="","",IF((J9-H9)&lt;3.2%,3.2%,((1+J9)/(1+H9)-1)))</f>
        <v>7.2000000000000064E-2</v>
      </c>
      <c r="L9" s="65">
        <f>IF(E9="","",E9+25000)</f>
        <v>227905</v>
      </c>
      <c r="M9" s="16">
        <f>IF(B9="","",IF(B9=0,0,F9))</f>
        <v>0</v>
      </c>
      <c r="N9" s="44">
        <f>IF(L9="","",L9/E9-1)</f>
        <v>0.12321036938468732</v>
      </c>
      <c r="O9" s="47">
        <f>IF(L9="","",(L9+M9)/(F9+E9)-1)</f>
        <v>0.12321036938468732</v>
      </c>
      <c r="S9" s="1"/>
    </row>
    <row r="10" spans="1:19" ht="15.75" x14ac:dyDescent="0.25">
      <c r="A10" s="7" t="s">
        <v>16</v>
      </c>
      <c r="B10" s="48">
        <v>202905</v>
      </c>
      <c r="C10" s="17">
        <v>200000</v>
      </c>
      <c r="D10" s="49"/>
      <c r="E10" s="14">
        <f t="shared" ref="E10:E19" si="1">IF(B10="","",B10)</f>
        <v>202905</v>
      </c>
      <c r="F10" s="17">
        <f>C10</f>
        <v>200000</v>
      </c>
      <c r="G10" s="50"/>
      <c r="H10" s="19">
        <f t="shared" si="0"/>
        <v>0</v>
      </c>
      <c r="I10" s="51"/>
      <c r="J10" s="19">
        <f>IF(B10="","",IF((B10+C10)&gt;750000,3.2%,IF((B10+C10)&lt;300000,7.2%,IF((B10+C10)&gt;0,LOOKUP((B10+C10),Tafla!$C$4:$C$51,Tafla!D$4:$D$51)))))</f>
        <v>6.2E-2</v>
      </c>
      <c r="K10" s="52">
        <f t="shared" ref="K10:K18" si="2">IF(H10="","",IF((J10-H10)&lt;3.2%,3.2%,((1+J10)/(1+H10)-1)))</f>
        <v>6.2000000000000055E-2</v>
      </c>
      <c r="L10" s="66">
        <f t="shared" ref="L10:L28" si="3">IF(E10="","",E10+25000)</f>
        <v>227905</v>
      </c>
      <c r="M10" s="17">
        <f>IF(B10="","",IF(B10=0,0,F10))</f>
        <v>200000</v>
      </c>
      <c r="N10" s="19">
        <f t="shared" ref="N10:N28" si="4">IF(L10="","",L10/E10-1)</f>
        <v>0.12321036938468732</v>
      </c>
      <c r="O10" s="53">
        <f t="shared" ref="O10:O28" si="5">IF(L10="","",(L10+M10)/(F10+E10)-1)</f>
        <v>6.2049366475968259E-2</v>
      </c>
      <c r="S10" s="1"/>
    </row>
    <row r="11" spans="1:19" ht="15.75" x14ac:dyDescent="0.25">
      <c r="A11" s="7" t="s">
        <v>17</v>
      </c>
      <c r="B11" s="48">
        <v>204517</v>
      </c>
      <c r="C11" s="17">
        <v>300000</v>
      </c>
      <c r="D11" s="49"/>
      <c r="E11" s="14">
        <f t="shared" si="1"/>
        <v>204517</v>
      </c>
      <c r="F11" s="17">
        <f>C11</f>
        <v>300000</v>
      </c>
      <c r="G11" s="50"/>
      <c r="H11" s="19">
        <f t="shared" si="0"/>
        <v>0</v>
      </c>
      <c r="I11" s="54"/>
      <c r="J11" s="19">
        <f>IF(B11="","",IF((B11+C11)&gt;750000,3.2%,IF((B11+C11)&lt;300000,7.2%,IF((B11+C11)&gt;0,LOOKUP((B11+C11),Tafla!$C$4:$C$51,Tafla!D$4:$D$51)))))</f>
        <v>5.3999999999999999E-2</v>
      </c>
      <c r="K11" s="52">
        <f t="shared" si="2"/>
        <v>5.4000000000000048E-2</v>
      </c>
      <c r="L11" s="66">
        <f t="shared" si="3"/>
        <v>229517</v>
      </c>
      <c r="M11" s="17">
        <f t="shared" ref="M11:M28" si="6">IF(B11="","",IF(B11=0,0,F11))</f>
        <v>300000</v>
      </c>
      <c r="N11" s="19">
        <f t="shared" si="4"/>
        <v>0.12223922705691947</v>
      </c>
      <c r="O11" s="53">
        <f t="shared" si="5"/>
        <v>4.9552344123191094E-2</v>
      </c>
      <c r="S11" s="1"/>
    </row>
    <row r="12" spans="1:19" ht="15.75" x14ac:dyDescent="0.25">
      <c r="A12" s="7" t="s">
        <v>18</v>
      </c>
      <c r="B12" s="48">
        <v>202905</v>
      </c>
      <c r="C12" s="17">
        <v>30000</v>
      </c>
      <c r="D12" s="49"/>
      <c r="E12" s="14">
        <f t="shared" si="1"/>
        <v>202905</v>
      </c>
      <c r="F12" s="17">
        <v>35000</v>
      </c>
      <c r="G12" s="50"/>
      <c r="H12" s="19">
        <f t="shared" si="0"/>
        <v>2.1467980507073658E-2</v>
      </c>
      <c r="I12" s="51"/>
      <c r="J12" s="19">
        <f>IF(B12="","",IF((B12+C12)&gt;750000,3.2%,IF((B12+C12)&lt;300000,7.2%,IF((B12+C12)&gt;0,LOOKUP((B12+C12),Tafla!$C$4:$C$51,Tafla!D$4:$D$51)))))</f>
        <v>7.2000000000000008E-2</v>
      </c>
      <c r="K12" s="52">
        <f t="shared" si="2"/>
        <v>4.9469998528824721E-2</v>
      </c>
      <c r="L12" s="66">
        <f t="shared" si="3"/>
        <v>227905</v>
      </c>
      <c r="M12" s="17">
        <f t="shared" si="6"/>
        <v>35000</v>
      </c>
      <c r="N12" s="19">
        <f t="shared" si="4"/>
        <v>0.12321036938468732</v>
      </c>
      <c r="O12" s="53">
        <f t="shared" si="5"/>
        <v>0.10508396208570647</v>
      </c>
      <c r="S12" s="1"/>
    </row>
    <row r="13" spans="1:19" ht="15.75" x14ac:dyDescent="0.25">
      <c r="A13" s="7" t="s">
        <v>19</v>
      </c>
      <c r="B13" s="48">
        <v>229798</v>
      </c>
      <c r="C13" s="17">
        <v>0</v>
      </c>
      <c r="D13" s="49"/>
      <c r="E13" s="14">
        <f t="shared" si="1"/>
        <v>229798</v>
      </c>
      <c r="F13" s="17">
        <v>0</v>
      </c>
      <c r="G13" s="50"/>
      <c r="H13" s="19">
        <f t="shared" si="0"/>
        <v>0</v>
      </c>
      <c r="I13" s="54"/>
      <c r="J13" s="19">
        <f>IF(B13="","",IF((B13+C13)&gt;750000,3.2%,IF((B13+C13)&lt;300000,7.2%,IF((B13+C13)&gt;0,LOOKUP((B13+C13),Tafla!$C$4:$C$51,Tafla!D$4:$D$51)))))</f>
        <v>7.2000000000000008E-2</v>
      </c>
      <c r="K13" s="52">
        <f t="shared" si="2"/>
        <v>7.2000000000000064E-2</v>
      </c>
      <c r="L13" s="66">
        <f t="shared" si="3"/>
        <v>254798</v>
      </c>
      <c r="M13" s="17">
        <f t="shared" si="6"/>
        <v>0</v>
      </c>
      <c r="N13" s="19">
        <f t="shared" si="4"/>
        <v>0.10879119922714731</v>
      </c>
      <c r="O13" s="53">
        <f t="shared" si="5"/>
        <v>0.10879119922714731</v>
      </c>
      <c r="S13" s="1"/>
    </row>
    <row r="14" spans="1:19" ht="15.75" x14ac:dyDescent="0.25">
      <c r="A14" s="7" t="s">
        <v>20</v>
      </c>
      <c r="B14" s="48">
        <v>229798</v>
      </c>
      <c r="C14" s="17">
        <v>30000</v>
      </c>
      <c r="D14" s="49"/>
      <c r="E14" s="14">
        <f t="shared" si="1"/>
        <v>229798</v>
      </c>
      <c r="F14" s="17">
        <v>30000</v>
      </c>
      <c r="G14" s="50"/>
      <c r="H14" s="19">
        <f t="shared" si="0"/>
        <v>0</v>
      </c>
      <c r="I14" s="54"/>
      <c r="J14" s="19">
        <f>IF(B14="","",IF((B14+C14)&gt;750000,3.2%,IF((B14+C14)&lt;300000,7.2%,IF((B14+C14)&gt;0,LOOKUP((B14+C14),Tafla!$C$4:$C$51,Tafla!D$4:$D$51)))))</f>
        <v>7.2000000000000008E-2</v>
      </c>
      <c r="K14" s="52">
        <f t="shared" si="2"/>
        <v>7.2000000000000064E-2</v>
      </c>
      <c r="L14" s="66">
        <f t="shared" si="3"/>
        <v>254798</v>
      </c>
      <c r="M14" s="17">
        <f t="shared" si="6"/>
        <v>30000</v>
      </c>
      <c r="N14" s="19">
        <f t="shared" si="4"/>
        <v>0.10879119922714731</v>
      </c>
      <c r="O14" s="53">
        <f t="shared" si="5"/>
        <v>9.6228608380356961E-2</v>
      </c>
    </row>
    <row r="15" spans="1:19" ht="15.75" x14ac:dyDescent="0.25">
      <c r="A15" s="7" t="s">
        <v>21</v>
      </c>
      <c r="B15" s="48">
        <v>231814</v>
      </c>
      <c r="C15" s="17">
        <f>C14+B14-B15</f>
        <v>27984</v>
      </c>
      <c r="D15" s="49"/>
      <c r="E15" s="14">
        <f t="shared" si="1"/>
        <v>231814</v>
      </c>
      <c r="F15" s="17">
        <v>27984</v>
      </c>
      <c r="G15" s="50"/>
      <c r="H15" s="19">
        <f t="shared" si="0"/>
        <v>0</v>
      </c>
      <c r="I15" s="54"/>
      <c r="J15" s="19">
        <f>IF(B15="","",IF((B15+C15)&gt;750000,3.2%,IF((B15+C15)&lt;300000,7.2%,IF((B15+C15)&gt;0,LOOKUP((B15+C15),Tafla!$C$4:$C$51,Tafla!D$4:$D$51)))))</f>
        <v>7.2000000000000008E-2</v>
      </c>
      <c r="K15" s="52">
        <f t="shared" si="2"/>
        <v>7.2000000000000064E-2</v>
      </c>
      <c r="L15" s="66">
        <f t="shared" si="3"/>
        <v>256814</v>
      </c>
      <c r="M15" s="17">
        <f t="shared" si="6"/>
        <v>27984</v>
      </c>
      <c r="N15" s="19">
        <f t="shared" si="4"/>
        <v>0.10784508269560944</v>
      </c>
      <c r="O15" s="53">
        <f t="shared" si="5"/>
        <v>9.6228608380356961E-2</v>
      </c>
    </row>
    <row r="16" spans="1:19" ht="15.75" x14ac:dyDescent="0.25">
      <c r="A16" s="7" t="s">
        <v>22</v>
      </c>
      <c r="B16" s="48">
        <v>229798</v>
      </c>
      <c r="C16" s="17">
        <v>30000</v>
      </c>
      <c r="D16" s="49"/>
      <c r="E16" s="14">
        <f t="shared" si="1"/>
        <v>229798</v>
      </c>
      <c r="F16" s="17">
        <v>35000</v>
      </c>
      <c r="G16" s="50"/>
      <c r="H16" s="19">
        <f t="shared" si="0"/>
        <v>1.9245721676071303E-2</v>
      </c>
      <c r="I16" s="54"/>
      <c r="J16" s="19">
        <f>IF(B16="","",IF((B16+C16)&gt;750000,3.2%,IF((B16+C16)&lt;300000,7.2%,IF((B16+C16)&gt;0,LOOKUP((B16+C16),Tafla!$C$4:$C$51,Tafla!D$4:$D$51)))))</f>
        <v>7.2000000000000008E-2</v>
      </c>
      <c r="K16" s="52">
        <f t="shared" si="2"/>
        <v>5.1758155273076145E-2</v>
      </c>
      <c r="L16" s="66">
        <f t="shared" si="3"/>
        <v>254798</v>
      </c>
      <c r="M16" s="17">
        <f t="shared" si="6"/>
        <v>35000</v>
      </c>
      <c r="N16" s="19">
        <f t="shared" si="4"/>
        <v>0.10879119922714731</v>
      </c>
      <c r="O16" s="53">
        <f t="shared" si="5"/>
        <v>9.4411589211398805E-2</v>
      </c>
    </row>
    <row r="17" spans="1:15" ht="15.75" x14ac:dyDescent="0.25">
      <c r="A17" s="7" t="s">
        <v>23</v>
      </c>
      <c r="B17" s="48">
        <v>250000</v>
      </c>
      <c r="C17" s="17">
        <v>0</v>
      </c>
      <c r="D17" s="49"/>
      <c r="E17" s="14">
        <f t="shared" si="1"/>
        <v>250000</v>
      </c>
      <c r="F17" s="17">
        <v>0</v>
      </c>
      <c r="G17" s="50"/>
      <c r="H17" s="19">
        <f t="shared" si="0"/>
        <v>0</v>
      </c>
      <c r="I17" s="54"/>
      <c r="J17" s="19">
        <f>IF(B17="","",IF((B17+C17)&gt;750000,3.2%,IF((B17+C17)&lt;300000,7.2%,IF((B17+C17)&gt;0,LOOKUP((B17+C17),Tafla!$C$4:$C$51,Tafla!D$4:$D$51)))))</f>
        <v>7.2000000000000008E-2</v>
      </c>
      <c r="K17" s="52">
        <f t="shared" si="2"/>
        <v>7.2000000000000064E-2</v>
      </c>
      <c r="L17" s="66">
        <f t="shared" si="3"/>
        <v>275000</v>
      </c>
      <c r="M17" s="17">
        <f t="shared" si="6"/>
        <v>0</v>
      </c>
      <c r="N17" s="19">
        <f t="shared" si="4"/>
        <v>0.10000000000000009</v>
      </c>
      <c r="O17" s="53">
        <f t="shared" si="5"/>
        <v>0.10000000000000009</v>
      </c>
    </row>
    <row r="18" spans="1:15" ht="15.75" x14ac:dyDescent="0.25">
      <c r="A18" s="7" t="s">
        <v>24</v>
      </c>
      <c r="B18" s="48">
        <v>300000</v>
      </c>
      <c r="C18" s="17">
        <v>20000</v>
      </c>
      <c r="D18" s="49"/>
      <c r="E18" s="14">
        <f t="shared" si="1"/>
        <v>300000</v>
      </c>
      <c r="F18" s="17">
        <v>50000</v>
      </c>
      <c r="G18" s="50"/>
      <c r="H18" s="19">
        <f t="shared" si="0"/>
        <v>9.375E-2</v>
      </c>
      <c r="I18" s="54"/>
      <c r="J18" s="19">
        <f>IF(B18="","",IF((B18+C18)&gt;750000,3.2%,IF((B18+C18)&lt;300000,7.2%,IF((B18+C18)&gt;0,LOOKUP((B18+C18),Tafla!$C$4:$C$51,Tafla!D$4:$D$51)))))</f>
        <v>6.9000000000000006E-2</v>
      </c>
      <c r="K18" s="52">
        <f t="shared" si="2"/>
        <v>3.2000000000000001E-2</v>
      </c>
      <c r="L18" s="66">
        <f t="shared" si="3"/>
        <v>325000</v>
      </c>
      <c r="M18" s="17">
        <f t="shared" si="6"/>
        <v>50000</v>
      </c>
      <c r="N18" s="19">
        <f t="shared" si="4"/>
        <v>8.3333333333333259E-2</v>
      </c>
      <c r="O18" s="53">
        <f t="shared" si="5"/>
        <v>7.1428571428571397E-2</v>
      </c>
    </row>
    <row r="19" spans="1:15" ht="15.75" x14ac:dyDescent="0.25">
      <c r="A19" s="7" t="s">
        <v>25</v>
      </c>
      <c r="B19" s="48"/>
      <c r="C19" s="17"/>
      <c r="D19" s="49"/>
      <c r="E19" s="14" t="str">
        <f t="shared" si="1"/>
        <v/>
      </c>
      <c r="F19" s="17"/>
      <c r="G19" s="50"/>
      <c r="H19" s="19" t="str">
        <f t="shared" si="0"/>
        <v/>
      </c>
      <c r="I19" s="54"/>
      <c r="J19" s="19" t="str">
        <f>IF(B19="","",IF((B19+C19)&gt;750000,3.2%,IF((B19+C19)&lt;300000,7.2%,IF((B19+C19)&gt;0,LOOKUP((B19+C19),Tafla!$C$4:$C$51,Tafla!D$4:$D$51)))))</f>
        <v/>
      </c>
      <c r="K19" s="52" t="str">
        <f t="shared" ref="K19:K23" si="7">IF(H19="","",IF((J19-H19)&lt;3.2%,3.2%,J19-H19))</f>
        <v/>
      </c>
      <c r="L19" s="66" t="str">
        <f t="shared" si="3"/>
        <v/>
      </c>
      <c r="M19" s="17" t="str">
        <f t="shared" si="6"/>
        <v/>
      </c>
      <c r="N19" s="19" t="str">
        <f t="shared" si="4"/>
        <v/>
      </c>
      <c r="O19" s="53" t="str">
        <f t="shared" si="5"/>
        <v/>
      </c>
    </row>
    <row r="20" spans="1:15" ht="15.75" x14ac:dyDescent="0.25">
      <c r="A20" s="7" t="s">
        <v>26</v>
      </c>
      <c r="B20" s="48"/>
      <c r="C20" s="17"/>
      <c r="D20" s="49"/>
      <c r="E20" s="14"/>
      <c r="F20" s="17"/>
      <c r="G20" s="50"/>
      <c r="H20" s="19" t="str">
        <f t="shared" si="0"/>
        <v/>
      </c>
      <c r="I20" s="51"/>
      <c r="J20" s="19" t="str">
        <f>IF(B20="","",IF((B20+C20)&gt;750000,3.2%,IF((B20+C20)&lt;300000,7.2%,IF((B20+C20)&gt;0,LOOKUP((B20+C20),Tafla!$C$4:$C$51,Tafla!D$4:$D$51)))))</f>
        <v/>
      </c>
      <c r="K20" s="52" t="str">
        <f t="shared" si="7"/>
        <v/>
      </c>
      <c r="L20" s="66" t="str">
        <f t="shared" si="3"/>
        <v/>
      </c>
      <c r="M20" s="17" t="str">
        <f t="shared" si="6"/>
        <v/>
      </c>
      <c r="N20" s="19" t="str">
        <f t="shared" si="4"/>
        <v/>
      </c>
      <c r="O20" s="53" t="str">
        <f t="shared" si="5"/>
        <v/>
      </c>
    </row>
    <row r="21" spans="1:15" ht="15.75" x14ac:dyDescent="0.25">
      <c r="A21" s="7" t="s">
        <v>27</v>
      </c>
      <c r="B21" s="48"/>
      <c r="C21" s="17"/>
      <c r="D21" s="49"/>
      <c r="E21" s="14"/>
      <c r="F21" s="17"/>
      <c r="G21" s="50"/>
      <c r="H21" s="19" t="str">
        <f t="shared" si="0"/>
        <v/>
      </c>
      <c r="I21" s="54"/>
      <c r="J21" s="19" t="str">
        <f>IF(B21="","",IF((B21+C21)&gt;750000,3.2%,IF((B21+C21)&lt;300000,7.2%,IF((B21+C21)&gt;0,LOOKUP((B21+C21),Tafla!$C$4:$C$51,Tafla!D$4:$D$51)))))</f>
        <v/>
      </c>
      <c r="K21" s="52" t="str">
        <f t="shared" si="7"/>
        <v/>
      </c>
      <c r="L21" s="66" t="str">
        <f t="shared" si="3"/>
        <v/>
      </c>
      <c r="M21" s="17" t="str">
        <f t="shared" si="6"/>
        <v/>
      </c>
      <c r="N21" s="19" t="str">
        <f t="shared" si="4"/>
        <v/>
      </c>
      <c r="O21" s="53" t="str">
        <f t="shared" si="5"/>
        <v/>
      </c>
    </row>
    <row r="22" spans="1:15" ht="15.75" x14ac:dyDescent="0.25">
      <c r="A22" s="7" t="s">
        <v>28</v>
      </c>
      <c r="B22" s="48"/>
      <c r="C22" s="17"/>
      <c r="D22" s="49"/>
      <c r="E22" s="14"/>
      <c r="F22" s="17"/>
      <c r="G22" s="50"/>
      <c r="H22" s="19" t="str">
        <f t="shared" si="0"/>
        <v/>
      </c>
      <c r="I22" s="54"/>
      <c r="J22" s="19" t="str">
        <f>IF(B22="","",IF((B22+C22)&gt;750000,3.2%,IF((B22+C22)&lt;300000,7.2%,IF((B22+C22)&gt;0,LOOKUP((B22+C22),Tafla!$C$4:$C$51,Tafla!D$4:$D$51)))))</f>
        <v/>
      </c>
      <c r="K22" s="52" t="str">
        <f t="shared" si="7"/>
        <v/>
      </c>
      <c r="L22" s="66" t="str">
        <f t="shared" si="3"/>
        <v/>
      </c>
      <c r="M22" s="17" t="str">
        <f t="shared" si="6"/>
        <v/>
      </c>
      <c r="N22" s="19" t="str">
        <f t="shared" si="4"/>
        <v/>
      </c>
      <c r="O22" s="53" t="str">
        <f t="shared" si="5"/>
        <v/>
      </c>
    </row>
    <row r="23" spans="1:15" ht="15.75" x14ac:dyDescent="0.25">
      <c r="A23" s="7" t="s">
        <v>29</v>
      </c>
      <c r="B23" s="48"/>
      <c r="C23" s="17"/>
      <c r="D23" s="49"/>
      <c r="E23" s="14"/>
      <c r="F23" s="17"/>
      <c r="G23" s="50"/>
      <c r="H23" s="19" t="str">
        <f t="shared" si="0"/>
        <v/>
      </c>
      <c r="I23" s="54"/>
      <c r="J23" s="19" t="str">
        <f>IF(B23="","",IF((B23+C23)&gt;750000,3.2%,IF((B23+C23)&lt;300000,7.2%,IF((B23+C23)&gt;0,LOOKUP((B23+C23),Tafla!$C$4:$C$51,Tafla!D$4:$D$51)))))</f>
        <v/>
      </c>
      <c r="K23" s="52" t="str">
        <f t="shared" si="7"/>
        <v/>
      </c>
      <c r="L23" s="66" t="str">
        <f t="shared" si="3"/>
        <v/>
      </c>
      <c r="M23" s="17" t="str">
        <f t="shared" si="6"/>
        <v/>
      </c>
      <c r="N23" s="19" t="str">
        <f t="shared" si="4"/>
        <v/>
      </c>
      <c r="O23" s="53" t="str">
        <f t="shared" si="5"/>
        <v/>
      </c>
    </row>
    <row r="24" spans="1:15" ht="15.75" x14ac:dyDescent="0.25">
      <c r="A24" s="7" t="s">
        <v>30</v>
      </c>
      <c r="B24" s="48"/>
      <c r="C24" s="17"/>
      <c r="D24" s="49"/>
      <c r="E24" s="14"/>
      <c r="F24" s="17"/>
      <c r="G24" s="50"/>
      <c r="H24" s="19" t="str">
        <f t="shared" si="0"/>
        <v/>
      </c>
      <c r="I24" s="54"/>
      <c r="J24" s="19" t="str">
        <f>IF(B24="","",IF((B24+C24)&gt;750000,3.2%,IF((B24+C24)&lt;300000,7.2%,IF((B24+C24)&gt;0,LOOKUP((B24+C24),Tafla!$C$4:$C$51,Tafla!D$4:$D$51)))))</f>
        <v/>
      </c>
      <c r="K24" s="52" t="str">
        <f>IF(H24="","",IF((J24-H24)&lt;3.2%,3.2%,J24-H24))</f>
        <v/>
      </c>
      <c r="L24" s="66" t="str">
        <f t="shared" si="3"/>
        <v/>
      </c>
      <c r="M24" s="17" t="str">
        <f t="shared" si="6"/>
        <v/>
      </c>
      <c r="N24" s="19" t="str">
        <f t="shared" si="4"/>
        <v/>
      </c>
      <c r="O24" s="53" t="str">
        <f t="shared" si="5"/>
        <v/>
      </c>
    </row>
    <row r="25" spans="1:15" ht="15.75" x14ac:dyDescent="0.25">
      <c r="A25" s="7" t="s">
        <v>31</v>
      </c>
      <c r="B25" s="48"/>
      <c r="C25" s="17"/>
      <c r="D25" s="49"/>
      <c r="E25" s="48"/>
      <c r="F25" s="17"/>
      <c r="G25" s="50"/>
      <c r="H25" s="19" t="str">
        <f t="shared" si="0"/>
        <v/>
      </c>
      <c r="I25" s="54"/>
      <c r="J25" s="19" t="str">
        <f>IF(B25="","",IF((B25+C25)&gt;750000,3.2%,IF((B25+C25)&lt;300000,7.2%,IF((B25+C25)&gt;0,LOOKUP((B25+C25),Tafla!$C$4:$C$51,Tafla!D$4:$D$51)))))</f>
        <v/>
      </c>
      <c r="K25" s="52" t="str">
        <f t="shared" ref="K25:K27" si="8">IF(H25="","",IF((J25-H25)&lt;3.2%,3.2%,J25-H25))</f>
        <v/>
      </c>
      <c r="L25" s="66" t="str">
        <f t="shared" si="3"/>
        <v/>
      </c>
      <c r="M25" s="17" t="str">
        <f t="shared" si="6"/>
        <v/>
      </c>
      <c r="N25" s="19" t="str">
        <f t="shared" si="4"/>
        <v/>
      </c>
      <c r="O25" s="53" t="str">
        <f t="shared" si="5"/>
        <v/>
      </c>
    </row>
    <row r="26" spans="1:15" ht="15.75" x14ac:dyDescent="0.25">
      <c r="A26" s="7" t="s">
        <v>32</v>
      </c>
      <c r="B26" s="48"/>
      <c r="C26" s="17"/>
      <c r="D26" s="49"/>
      <c r="E26" s="48"/>
      <c r="F26" s="17"/>
      <c r="G26" s="50"/>
      <c r="H26" s="19" t="str">
        <f t="shared" si="0"/>
        <v/>
      </c>
      <c r="I26" s="54"/>
      <c r="J26" s="19" t="str">
        <f>IF(B26="","",IF((B26+C26)&gt;750000,3.2%,IF((B26+C26)&lt;300000,7.2%,IF((B26+C26)&gt;0,LOOKUP((B26+C26),Tafla!$C$4:$C$51,Tafla!D$4:$D$51)))))</f>
        <v/>
      </c>
      <c r="K26" s="52" t="str">
        <f t="shared" si="8"/>
        <v/>
      </c>
      <c r="L26" s="66" t="str">
        <f t="shared" si="3"/>
        <v/>
      </c>
      <c r="M26" s="17" t="str">
        <f t="shared" si="6"/>
        <v/>
      </c>
      <c r="N26" s="19" t="str">
        <f t="shared" si="4"/>
        <v/>
      </c>
      <c r="O26" s="53" t="str">
        <f t="shared" si="5"/>
        <v/>
      </c>
    </row>
    <row r="27" spans="1:15" ht="15.75" x14ac:dyDescent="0.25">
      <c r="A27" s="7" t="s">
        <v>33</v>
      </c>
      <c r="B27" s="48"/>
      <c r="C27" s="17"/>
      <c r="D27" s="49"/>
      <c r="E27" s="48"/>
      <c r="F27" s="17"/>
      <c r="G27" s="50"/>
      <c r="H27" s="19" t="str">
        <f t="shared" si="0"/>
        <v/>
      </c>
      <c r="I27" s="54"/>
      <c r="J27" s="19" t="str">
        <f>IF(B27="","",IF((B27+C27)&gt;750000,3.2%,IF((B27+C27)&lt;300000,7.2%,IF((B27+C27)&gt;0,LOOKUP((B27+C27),Tafla!$C$4:$C$51,Tafla!D$4:$D$51)))))</f>
        <v/>
      </c>
      <c r="K27" s="52" t="str">
        <f t="shared" si="8"/>
        <v/>
      </c>
      <c r="L27" s="66" t="str">
        <f t="shared" si="3"/>
        <v/>
      </c>
      <c r="M27" s="17" t="str">
        <f t="shared" si="6"/>
        <v/>
      </c>
      <c r="N27" s="19" t="str">
        <f t="shared" si="4"/>
        <v/>
      </c>
      <c r="O27" s="53" t="str">
        <f t="shared" si="5"/>
        <v/>
      </c>
    </row>
    <row r="28" spans="1:15" ht="15.75" x14ac:dyDescent="0.25">
      <c r="A28" s="7" t="s">
        <v>34</v>
      </c>
      <c r="B28" s="55"/>
      <c r="C28" s="18"/>
      <c r="D28" s="56"/>
      <c r="E28" s="55"/>
      <c r="F28" s="18"/>
      <c r="G28" s="30"/>
      <c r="H28" s="57" t="str">
        <f t="shared" si="0"/>
        <v/>
      </c>
      <c r="I28" s="29"/>
      <c r="J28" s="57" t="str">
        <f>IF(B28="","",IF((B28+C28)&gt;750000,3.2%,IF((B28+C28)&lt;300000,7.2%,IF((B28+C28)&gt;0,LOOKUP((B28+C28),Tafla!$C$4:$C$51,Tafla!D$4:$D$51)))))</f>
        <v/>
      </c>
      <c r="K28" s="58" t="str">
        <f>IF(H28="","",IF((J28-H28)&lt;3.2%,3.2%,J28-H28))</f>
        <v/>
      </c>
      <c r="L28" s="67" t="str">
        <f t="shared" si="3"/>
        <v/>
      </c>
      <c r="M28" s="18" t="str">
        <f t="shared" si="6"/>
        <v/>
      </c>
      <c r="N28" s="57" t="str">
        <f t="shared" si="4"/>
        <v/>
      </c>
      <c r="O28" s="59" t="str">
        <f t="shared" si="5"/>
        <v/>
      </c>
    </row>
    <row r="29" spans="1:15" ht="15.75" x14ac:dyDescent="0.25">
      <c r="D29" s="9"/>
      <c r="G29" s="4"/>
      <c r="H29" s="4"/>
      <c r="I29" s="4"/>
      <c r="O29" s="1"/>
    </row>
    <row r="30" spans="1:15" ht="15.75" x14ac:dyDescent="0.25">
      <c r="D30" s="9"/>
      <c r="G30" s="4"/>
      <c r="H30" s="4"/>
      <c r="I30" s="4"/>
      <c r="O30" s="1"/>
    </row>
    <row r="31" spans="1:15" ht="15.75" x14ac:dyDescent="0.25">
      <c r="D31" s="9"/>
      <c r="O31" s="1"/>
    </row>
    <row r="32" spans="1:15" x14ac:dyDescent="0.25">
      <c r="O32" s="1"/>
    </row>
    <row r="33" spans="15:15" x14ac:dyDescent="0.25">
      <c r="O33" s="1"/>
    </row>
  </sheetData>
  <mergeCells count="6">
    <mergeCell ref="B6:F6"/>
    <mergeCell ref="G6:O6"/>
    <mergeCell ref="B7:C7"/>
    <mergeCell ref="E7:F7"/>
    <mergeCell ref="L7:M7"/>
    <mergeCell ref="N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C1" sqref="C1:C1048576"/>
    </sheetView>
  </sheetViews>
  <sheetFormatPr defaultRowHeight="15" x14ac:dyDescent="0.25"/>
  <cols>
    <col min="2" max="2" width="11.5703125" customWidth="1"/>
    <col min="3" max="3" width="11.5703125" hidden="1" customWidth="1"/>
  </cols>
  <sheetData>
    <row r="1" spans="1:9" x14ac:dyDescent="0.25">
      <c r="B1" s="5" t="s">
        <v>1</v>
      </c>
      <c r="C1" s="5"/>
      <c r="G1" s="3"/>
      <c r="H1" s="3"/>
      <c r="I1" s="3"/>
    </row>
    <row r="2" spans="1:9" x14ac:dyDescent="0.25">
      <c r="B2" s="3"/>
      <c r="C2" s="3"/>
    </row>
    <row r="3" spans="1:9" x14ac:dyDescent="0.25">
      <c r="A3" t="s">
        <v>48</v>
      </c>
      <c r="B3" s="64" t="s">
        <v>49</v>
      </c>
      <c r="C3" s="64"/>
      <c r="D3" s="3" t="s">
        <v>0</v>
      </c>
    </row>
    <row r="4" spans="1:9" x14ac:dyDescent="0.25">
      <c r="B4" s="1">
        <v>290000</v>
      </c>
      <c r="C4" s="1">
        <v>280000</v>
      </c>
      <c r="D4" s="2">
        <v>7.1999999999999995E-2</v>
      </c>
    </row>
    <row r="5" spans="1:9" x14ac:dyDescent="0.25">
      <c r="B5" s="1">
        <f>B4+10000</f>
        <v>300000</v>
      </c>
      <c r="C5" s="1">
        <f>C4+10000</f>
        <v>290000</v>
      </c>
      <c r="D5" s="2">
        <v>7.1999999999999995E-2</v>
      </c>
      <c r="G5" s="63"/>
      <c r="H5" s="1"/>
      <c r="I5" s="2"/>
    </row>
    <row r="6" spans="1:9" x14ac:dyDescent="0.25">
      <c r="A6" s="1">
        <v>300001</v>
      </c>
      <c r="B6" s="1">
        <f>B5+10000</f>
        <v>310000</v>
      </c>
      <c r="C6" s="1">
        <f t="shared" ref="C6:C51" si="0">C5+10000</f>
        <v>300000</v>
      </c>
      <c r="D6" s="2">
        <v>7.0999999999999994E-2</v>
      </c>
      <c r="G6" s="63"/>
      <c r="H6" s="1"/>
      <c r="I6" s="2"/>
    </row>
    <row r="7" spans="1:9" x14ac:dyDescent="0.25">
      <c r="A7" s="1">
        <f>A6+10000</f>
        <v>310001</v>
      </c>
      <c r="B7" s="1">
        <f t="shared" ref="B7:B51" si="1">B6+10000</f>
        <v>320000</v>
      </c>
      <c r="C7" s="1">
        <f t="shared" si="0"/>
        <v>310000</v>
      </c>
      <c r="D7" s="2">
        <v>7.0000000000000007E-2</v>
      </c>
      <c r="G7" s="63"/>
      <c r="H7" s="1"/>
      <c r="I7" s="2"/>
    </row>
    <row r="8" spans="1:9" x14ac:dyDescent="0.25">
      <c r="A8" s="1">
        <f t="shared" ref="A8:A51" si="2">A7+10000</f>
        <v>320001</v>
      </c>
      <c r="B8" s="1">
        <f t="shared" si="1"/>
        <v>330000</v>
      </c>
      <c r="C8" s="1">
        <f t="shared" si="0"/>
        <v>320000</v>
      </c>
      <c r="D8" s="2">
        <v>6.9000000000000006E-2</v>
      </c>
      <c r="G8" s="63"/>
      <c r="H8" s="1"/>
      <c r="I8" s="2"/>
    </row>
    <row r="9" spans="1:9" x14ac:dyDescent="0.25">
      <c r="A9" s="1">
        <f t="shared" si="2"/>
        <v>330001</v>
      </c>
      <c r="B9" s="1">
        <f t="shared" si="1"/>
        <v>340000</v>
      </c>
      <c r="C9" s="1">
        <f t="shared" si="0"/>
        <v>330000</v>
      </c>
      <c r="D9" s="2">
        <v>6.8000000000000005E-2</v>
      </c>
      <c r="G9" s="63"/>
      <c r="H9" s="1"/>
      <c r="I9" s="2"/>
    </row>
    <row r="10" spans="1:9" x14ac:dyDescent="0.25">
      <c r="A10" s="1">
        <f t="shared" si="2"/>
        <v>340001</v>
      </c>
      <c r="B10" s="1">
        <f t="shared" si="1"/>
        <v>350000</v>
      </c>
      <c r="C10" s="1">
        <f t="shared" si="0"/>
        <v>340000</v>
      </c>
      <c r="D10" s="2">
        <v>6.8000000000000005E-2</v>
      </c>
      <c r="G10" s="63"/>
      <c r="H10" s="1"/>
      <c r="I10" s="2"/>
    </row>
    <row r="11" spans="1:9" x14ac:dyDescent="0.25">
      <c r="A11" s="1">
        <f t="shared" si="2"/>
        <v>350001</v>
      </c>
      <c r="B11" s="1">
        <f t="shared" si="1"/>
        <v>360000</v>
      </c>
      <c r="C11" s="1">
        <f t="shared" si="0"/>
        <v>350000</v>
      </c>
      <c r="D11" s="2">
        <v>6.7000000000000004E-2</v>
      </c>
      <c r="G11" s="63"/>
      <c r="H11" s="1"/>
      <c r="I11" s="2"/>
    </row>
    <row r="12" spans="1:9" x14ac:dyDescent="0.25">
      <c r="A12" s="1">
        <f t="shared" si="2"/>
        <v>360001</v>
      </c>
      <c r="B12" s="1">
        <f t="shared" si="1"/>
        <v>370000</v>
      </c>
      <c r="C12" s="1">
        <f t="shared" si="0"/>
        <v>360000</v>
      </c>
      <c r="D12" s="2">
        <v>6.6000000000000003E-2</v>
      </c>
      <c r="G12" s="63"/>
      <c r="H12" s="1"/>
      <c r="I12" s="2"/>
    </row>
    <row r="13" spans="1:9" x14ac:dyDescent="0.25">
      <c r="A13" s="1">
        <f t="shared" si="2"/>
        <v>370001</v>
      </c>
      <c r="B13" s="1">
        <f t="shared" si="1"/>
        <v>380000</v>
      </c>
      <c r="C13" s="1">
        <f t="shared" si="0"/>
        <v>370000</v>
      </c>
      <c r="D13" s="2">
        <v>6.5000000000000002E-2</v>
      </c>
      <c r="G13" s="63"/>
      <c r="H13" s="1"/>
      <c r="I13" s="2"/>
    </row>
    <row r="14" spans="1:9" x14ac:dyDescent="0.25">
      <c r="A14" s="1">
        <f t="shared" si="2"/>
        <v>380001</v>
      </c>
      <c r="B14" s="1">
        <f t="shared" si="1"/>
        <v>390000</v>
      </c>
      <c r="C14" s="1">
        <f t="shared" si="0"/>
        <v>380000</v>
      </c>
      <c r="D14" s="2">
        <v>6.4000000000000001E-2</v>
      </c>
      <c r="G14" s="63"/>
      <c r="H14" s="1"/>
      <c r="I14" s="2"/>
    </row>
    <row r="15" spans="1:9" x14ac:dyDescent="0.25">
      <c r="A15" s="1">
        <f t="shared" si="2"/>
        <v>390001</v>
      </c>
      <c r="B15" s="1">
        <f t="shared" si="1"/>
        <v>400000</v>
      </c>
      <c r="C15" s="1">
        <f t="shared" si="0"/>
        <v>390000</v>
      </c>
      <c r="D15" s="2">
        <v>6.3E-2</v>
      </c>
      <c r="G15" s="63"/>
      <c r="H15" s="1"/>
      <c r="I15" s="2"/>
    </row>
    <row r="16" spans="1:9" x14ac:dyDescent="0.25">
      <c r="A16" s="1">
        <f t="shared" si="2"/>
        <v>400001</v>
      </c>
      <c r="B16" s="1">
        <f t="shared" si="1"/>
        <v>410000</v>
      </c>
      <c r="C16" s="1">
        <f t="shared" si="0"/>
        <v>400000</v>
      </c>
      <c r="D16" s="2">
        <v>6.2E-2</v>
      </c>
      <c r="G16" s="63"/>
      <c r="H16" s="1"/>
      <c r="I16" s="2"/>
    </row>
    <row r="17" spans="1:9" x14ac:dyDescent="0.25">
      <c r="A17" s="1">
        <f t="shared" si="2"/>
        <v>410001</v>
      </c>
      <c r="B17" s="1">
        <f t="shared" si="1"/>
        <v>420000</v>
      </c>
      <c r="C17" s="1">
        <f t="shared" si="0"/>
        <v>410000</v>
      </c>
      <c r="D17" s="2">
        <v>6.0999999999999999E-2</v>
      </c>
      <c r="G17" s="63"/>
      <c r="H17" s="1"/>
      <c r="I17" s="2"/>
    </row>
    <row r="18" spans="1:9" x14ac:dyDescent="0.25">
      <c r="A18" s="1">
        <f t="shared" si="2"/>
        <v>420001</v>
      </c>
      <c r="B18" s="1">
        <f t="shared" si="1"/>
        <v>430000</v>
      </c>
      <c r="C18" s="1">
        <f t="shared" si="0"/>
        <v>420000</v>
      </c>
      <c r="D18" s="2">
        <v>6.0999999999999999E-2</v>
      </c>
      <c r="G18" s="63"/>
      <c r="H18" s="1"/>
      <c r="I18" s="2"/>
    </row>
    <row r="19" spans="1:9" x14ac:dyDescent="0.25">
      <c r="A19" s="1">
        <f t="shared" si="2"/>
        <v>430001</v>
      </c>
      <c r="B19" s="1">
        <f t="shared" si="1"/>
        <v>440000</v>
      </c>
      <c r="C19" s="1">
        <f t="shared" si="0"/>
        <v>430000</v>
      </c>
      <c r="D19" s="2">
        <v>0.06</v>
      </c>
      <c r="G19" s="63"/>
      <c r="H19" s="1"/>
      <c r="I19" s="2"/>
    </row>
    <row r="20" spans="1:9" x14ac:dyDescent="0.25">
      <c r="A20" s="1">
        <f t="shared" si="2"/>
        <v>440001</v>
      </c>
      <c r="B20" s="1">
        <f t="shared" si="1"/>
        <v>450000</v>
      </c>
      <c r="C20" s="1">
        <f t="shared" si="0"/>
        <v>440000</v>
      </c>
      <c r="D20" s="2">
        <v>5.8999999999999997E-2</v>
      </c>
      <c r="G20" s="63"/>
      <c r="H20" s="1"/>
      <c r="I20" s="2"/>
    </row>
    <row r="21" spans="1:9" x14ac:dyDescent="0.25">
      <c r="A21" s="1">
        <f t="shared" si="2"/>
        <v>450001</v>
      </c>
      <c r="B21" s="1">
        <f t="shared" si="1"/>
        <v>460000</v>
      </c>
      <c r="C21" s="1">
        <f t="shared" si="0"/>
        <v>450000</v>
      </c>
      <c r="D21" s="2">
        <v>5.8000000000000003E-2</v>
      </c>
      <c r="G21" s="63"/>
      <c r="H21" s="1"/>
      <c r="I21" s="2"/>
    </row>
    <row r="22" spans="1:9" x14ac:dyDescent="0.25">
      <c r="A22" s="1">
        <f t="shared" si="2"/>
        <v>460001</v>
      </c>
      <c r="B22" s="1">
        <f t="shared" si="1"/>
        <v>470000</v>
      </c>
      <c r="C22" s="1">
        <f t="shared" si="0"/>
        <v>460000</v>
      </c>
      <c r="D22" s="2">
        <v>5.7000000000000002E-2</v>
      </c>
      <c r="G22" s="63"/>
      <c r="H22" s="1"/>
      <c r="I22" s="2"/>
    </row>
    <row r="23" spans="1:9" x14ac:dyDescent="0.25">
      <c r="A23" s="1">
        <f t="shared" si="2"/>
        <v>470001</v>
      </c>
      <c r="B23" s="1">
        <f t="shared" si="1"/>
        <v>480000</v>
      </c>
      <c r="C23" s="1">
        <f t="shared" si="0"/>
        <v>470000</v>
      </c>
      <c r="D23" s="2">
        <v>5.6000000000000001E-2</v>
      </c>
      <c r="G23" s="63"/>
      <c r="H23" s="1"/>
      <c r="I23" s="2"/>
    </row>
    <row r="24" spans="1:9" x14ac:dyDescent="0.25">
      <c r="A24" s="1">
        <f t="shared" si="2"/>
        <v>480001</v>
      </c>
      <c r="B24" s="1">
        <f t="shared" si="1"/>
        <v>490000</v>
      </c>
      <c r="C24" s="1">
        <f t="shared" si="0"/>
        <v>480000</v>
      </c>
      <c r="D24" s="2">
        <v>5.5E-2</v>
      </c>
      <c r="G24" s="63"/>
      <c r="H24" s="1"/>
      <c r="I24" s="2"/>
    </row>
    <row r="25" spans="1:9" x14ac:dyDescent="0.25">
      <c r="A25" s="1">
        <f t="shared" si="2"/>
        <v>490001</v>
      </c>
      <c r="B25" s="1">
        <f t="shared" si="1"/>
        <v>500000</v>
      </c>
      <c r="C25" s="1">
        <f t="shared" si="0"/>
        <v>490000</v>
      </c>
      <c r="D25" s="2">
        <v>5.3999999999999999E-2</v>
      </c>
      <c r="G25" s="63"/>
      <c r="H25" s="1"/>
      <c r="I25" s="2"/>
    </row>
    <row r="26" spans="1:9" x14ac:dyDescent="0.25">
      <c r="A26" s="1">
        <f t="shared" si="2"/>
        <v>500001</v>
      </c>
      <c r="B26" s="1">
        <f t="shared" si="1"/>
        <v>510000</v>
      </c>
      <c r="C26" s="1">
        <f t="shared" si="0"/>
        <v>500000</v>
      </c>
      <c r="D26" s="2">
        <v>5.3999999999999999E-2</v>
      </c>
      <c r="G26" s="63"/>
      <c r="H26" s="1"/>
      <c r="I26" s="2"/>
    </row>
    <row r="27" spans="1:9" x14ac:dyDescent="0.25">
      <c r="A27" s="1">
        <f t="shared" si="2"/>
        <v>510001</v>
      </c>
      <c r="B27" s="1">
        <f t="shared" si="1"/>
        <v>520000</v>
      </c>
      <c r="C27" s="1">
        <f t="shared" si="0"/>
        <v>510000</v>
      </c>
      <c r="D27" s="2">
        <v>5.2999999999999999E-2</v>
      </c>
      <c r="G27" s="63"/>
      <c r="H27" s="1"/>
      <c r="I27" s="2"/>
    </row>
    <row r="28" spans="1:9" x14ac:dyDescent="0.25">
      <c r="A28" s="1">
        <f t="shared" si="2"/>
        <v>520001</v>
      </c>
      <c r="B28" s="1">
        <f t="shared" si="1"/>
        <v>530000</v>
      </c>
      <c r="C28" s="1">
        <f t="shared" si="0"/>
        <v>520000</v>
      </c>
      <c r="D28" s="2">
        <v>5.1999999999999998E-2</v>
      </c>
      <c r="G28" s="63"/>
      <c r="H28" s="1"/>
      <c r="I28" s="2"/>
    </row>
    <row r="29" spans="1:9" x14ac:dyDescent="0.25">
      <c r="A29" s="1">
        <f t="shared" si="2"/>
        <v>530001</v>
      </c>
      <c r="B29" s="1">
        <f t="shared" si="1"/>
        <v>540000</v>
      </c>
      <c r="C29" s="1">
        <f t="shared" si="0"/>
        <v>530000</v>
      </c>
      <c r="D29" s="2">
        <v>5.0999999999999997E-2</v>
      </c>
      <c r="G29" s="63"/>
      <c r="H29" s="1"/>
      <c r="I29" s="2"/>
    </row>
    <row r="30" spans="1:9" x14ac:dyDescent="0.25">
      <c r="A30" s="1">
        <f t="shared" si="2"/>
        <v>540001</v>
      </c>
      <c r="B30" s="1">
        <f t="shared" si="1"/>
        <v>550000</v>
      </c>
      <c r="C30" s="1">
        <f t="shared" si="0"/>
        <v>540000</v>
      </c>
      <c r="D30" s="2">
        <v>0.05</v>
      </c>
      <c r="G30" s="63"/>
      <c r="H30" s="1"/>
      <c r="I30" s="2"/>
    </row>
    <row r="31" spans="1:9" x14ac:dyDescent="0.25">
      <c r="A31" s="1">
        <f t="shared" si="2"/>
        <v>550001</v>
      </c>
      <c r="B31" s="1">
        <f t="shared" si="1"/>
        <v>560000</v>
      </c>
      <c r="C31" s="1">
        <f t="shared" si="0"/>
        <v>550000</v>
      </c>
      <c r="D31" s="2">
        <v>4.9000000000000002E-2</v>
      </c>
      <c r="G31" s="63"/>
      <c r="H31" s="1"/>
      <c r="I31" s="2"/>
    </row>
    <row r="32" spans="1:9" x14ac:dyDescent="0.25">
      <c r="A32" s="1">
        <f t="shared" si="2"/>
        <v>560001</v>
      </c>
      <c r="B32" s="1">
        <f t="shared" si="1"/>
        <v>570000</v>
      </c>
      <c r="C32" s="1">
        <f t="shared" si="0"/>
        <v>560000</v>
      </c>
      <c r="D32" s="2">
        <v>4.8000000000000001E-2</v>
      </c>
      <c r="G32" s="63"/>
      <c r="H32" s="1"/>
      <c r="I32" s="2"/>
    </row>
    <row r="33" spans="1:9" x14ac:dyDescent="0.25">
      <c r="A33" s="1">
        <f t="shared" si="2"/>
        <v>570001</v>
      </c>
      <c r="B33" s="1">
        <f t="shared" si="1"/>
        <v>580000</v>
      </c>
      <c r="C33" s="1">
        <f t="shared" si="0"/>
        <v>570000</v>
      </c>
      <c r="D33" s="2">
        <v>4.7E-2</v>
      </c>
      <c r="G33" s="63"/>
      <c r="H33" s="1"/>
      <c r="I33" s="2"/>
    </row>
    <row r="34" spans="1:9" x14ac:dyDescent="0.25">
      <c r="A34" s="1">
        <f t="shared" si="2"/>
        <v>580001</v>
      </c>
      <c r="B34" s="1">
        <f t="shared" si="1"/>
        <v>590000</v>
      </c>
      <c r="C34" s="1">
        <f t="shared" si="0"/>
        <v>580000</v>
      </c>
      <c r="D34" s="2">
        <v>4.7E-2</v>
      </c>
      <c r="G34" s="63"/>
      <c r="H34" s="1"/>
      <c r="I34" s="2"/>
    </row>
    <row r="35" spans="1:9" x14ac:dyDescent="0.25">
      <c r="A35" s="1">
        <f t="shared" si="2"/>
        <v>590001</v>
      </c>
      <c r="B35" s="1">
        <f t="shared" si="1"/>
        <v>600000</v>
      </c>
      <c r="C35" s="1">
        <f t="shared" si="0"/>
        <v>590000</v>
      </c>
      <c r="D35" s="2">
        <v>4.5999999999999999E-2</v>
      </c>
      <c r="G35" s="63"/>
      <c r="H35" s="1"/>
      <c r="I35" s="2"/>
    </row>
    <row r="36" spans="1:9" x14ac:dyDescent="0.25">
      <c r="A36" s="1">
        <f t="shared" si="2"/>
        <v>600001</v>
      </c>
      <c r="B36" s="1">
        <f t="shared" si="1"/>
        <v>610000</v>
      </c>
      <c r="C36" s="1">
        <f t="shared" si="0"/>
        <v>600000</v>
      </c>
      <c r="D36" s="2">
        <v>4.4999999999999998E-2</v>
      </c>
      <c r="G36" s="63"/>
      <c r="H36" s="1"/>
      <c r="I36" s="2"/>
    </row>
    <row r="37" spans="1:9" x14ac:dyDescent="0.25">
      <c r="A37" s="1">
        <f t="shared" si="2"/>
        <v>610001</v>
      </c>
      <c r="B37" s="1">
        <f t="shared" si="1"/>
        <v>620000</v>
      </c>
      <c r="C37" s="1">
        <f t="shared" si="0"/>
        <v>610000</v>
      </c>
      <c r="D37" s="2">
        <v>4.3999999999999997E-2</v>
      </c>
      <c r="G37" s="63"/>
      <c r="H37" s="1"/>
      <c r="I37" s="2"/>
    </row>
    <row r="38" spans="1:9" x14ac:dyDescent="0.25">
      <c r="A38" s="1">
        <f t="shared" si="2"/>
        <v>620001</v>
      </c>
      <c r="B38" s="1">
        <f t="shared" si="1"/>
        <v>630000</v>
      </c>
      <c r="C38" s="1">
        <f t="shared" si="0"/>
        <v>620000</v>
      </c>
      <c r="D38" s="2">
        <v>4.2999999999999997E-2</v>
      </c>
      <c r="G38" s="63"/>
      <c r="H38" s="1"/>
      <c r="I38" s="2"/>
    </row>
    <row r="39" spans="1:9" x14ac:dyDescent="0.25">
      <c r="A39" s="1">
        <f t="shared" si="2"/>
        <v>630001</v>
      </c>
      <c r="B39" s="1">
        <f t="shared" si="1"/>
        <v>640000</v>
      </c>
      <c r="C39" s="1">
        <f t="shared" si="0"/>
        <v>630000</v>
      </c>
      <c r="D39" s="2">
        <v>4.2000000000000003E-2</v>
      </c>
      <c r="G39" s="63"/>
      <c r="H39" s="1"/>
      <c r="I39" s="2"/>
    </row>
    <row r="40" spans="1:9" x14ac:dyDescent="0.25">
      <c r="A40" s="1">
        <f t="shared" si="2"/>
        <v>640001</v>
      </c>
      <c r="B40" s="1">
        <f t="shared" si="1"/>
        <v>650000</v>
      </c>
      <c r="C40" s="1">
        <f t="shared" si="0"/>
        <v>640000</v>
      </c>
      <c r="D40" s="2">
        <v>4.1000000000000002E-2</v>
      </c>
      <c r="G40" s="63"/>
      <c r="H40" s="1"/>
      <c r="I40" s="2"/>
    </row>
    <row r="41" spans="1:9" x14ac:dyDescent="0.25">
      <c r="A41" s="1">
        <f t="shared" si="2"/>
        <v>650001</v>
      </c>
      <c r="B41" s="1">
        <f t="shared" si="1"/>
        <v>660000</v>
      </c>
      <c r="C41" s="1">
        <f t="shared" si="0"/>
        <v>650000</v>
      </c>
      <c r="D41" s="2">
        <v>0.04</v>
      </c>
      <c r="G41" s="63"/>
      <c r="H41" s="1"/>
      <c r="I41" s="2"/>
    </row>
    <row r="42" spans="1:9" x14ac:dyDescent="0.25">
      <c r="A42" s="1">
        <f t="shared" si="2"/>
        <v>660001</v>
      </c>
      <c r="B42" s="1">
        <f t="shared" si="1"/>
        <v>670000</v>
      </c>
      <c r="C42" s="1">
        <f t="shared" si="0"/>
        <v>660000</v>
      </c>
      <c r="D42" s="2">
        <v>0.04</v>
      </c>
      <c r="G42" s="63"/>
      <c r="H42" s="1"/>
      <c r="I42" s="2"/>
    </row>
    <row r="43" spans="1:9" x14ac:dyDescent="0.25">
      <c r="A43" s="1">
        <f t="shared" si="2"/>
        <v>670001</v>
      </c>
      <c r="B43" s="1">
        <f t="shared" si="1"/>
        <v>680000</v>
      </c>
      <c r="C43" s="1">
        <f t="shared" si="0"/>
        <v>670000</v>
      </c>
      <c r="D43" s="2">
        <v>3.9E-2</v>
      </c>
      <c r="G43" s="63"/>
      <c r="H43" s="1"/>
      <c r="I43" s="2"/>
    </row>
    <row r="44" spans="1:9" x14ac:dyDescent="0.25">
      <c r="A44" s="1">
        <f t="shared" si="2"/>
        <v>680001</v>
      </c>
      <c r="B44" s="1">
        <f t="shared" si="1"/>
        <v>690000</v>
      </c>
      <c r="C44" s="1">
        <f t="shared" si="0"/>
        <v>680000</v>
      </c>
      <c r="D44" s="2">
        <v>3.7999999999999999E-2</v>
      </c>
      <c r="G44" s="63"/>
      <c r="H44" s="1"/>
      <c r="I44" s="2"/>
    </row>
    <row r="45" spans="1:9" x14ac:dyDescent="0.25">
      <c r="A45" s="1">
        <f t="shared" si="2"/>
        <v>690001</v>
      </c>
      <c r="B45" s="1">
        <f t="shared" si="1"/>
        <v>700000</v>
      </c>
      <c r="C45" s="1">
        <f t="shared" si="0"/>
        <v>690000</v>
      </c>
      <c r="D45" s="2">
        <v>3.6999999999999998E-2</v>
      </c>
      <c r="G45" s="63"/>
      <c r="H45" s="1"/>
      <c r="I45" s="2"/>
    </row>
    <row r="46" spans="1:9" x14ac:dyDescent="0.25">
      <c r="A46" s="1">
        <f t="shared" si="2"/>
        <v>700001</v>
      </c>
      <c r="B46" s="1">
        <f t="shared" si="1"/>
        <v>710000</v>
      </c>
      <c r="C46" s="1">
        <f t="shared" si="0"/>
        <v>700000</v>
      </c>
      <c r="D46" s="2">
        <v>3.5999999999999997E-2</v>
      </c>
      <c r="G46" s="63"/>
      <c r="H46" s="1"/>
      <c r="I46" s="2"/>
    </row>
    <row r="47" spans="1:9" x14ac:dyDescent="0.25">
      <c r="A47" s="1">
        <f t="shared" si="2"/>
        <v>710001</v>
      </c>
      <c r="B47" s="1">
        <f t="shared" si="1"/>
        <v>720000</v>
      </c>
      <c r="C47" s="1">
        <f t="shared" si="0"/>
        <v>710000</v>
      </c>
      <c r="D47" s="2">
        <v>3.5000000000000003E-2</v>
      </c>
      <c r="G47" s="63"/>
      <c r="H47" s="1"/>
      <c r="I47" s="2"/>
    </row>
    <row r="48" spans="1:9" x14ac:dyDescent="0.25">
      <c r="A48" s="1">
        <f t="shared" si="2"/>
        <v>720001</v>
      </c>
      <c r="B48" s="1">
        <f t="shared" si="1"/>
        <v>730000</v>
      </c>
      <c r="C48" s="1">
        <f t="shared" si="0"/>
        <v>720000</v>
      </c>
      <c r="D48" s="2">
        <v>3.4000000000000002E-2</v>
      </c>
      <c r="G48" s="63"/>
      <c r="H48" s="1"/>
      <c r="I48" s="2"/>
    </row>
    <row r="49" spans="1:9" x14ac:dyDescent="0.25">
      <c r="A49" s="1">
        <f t="shared" si="2"/>
        <v>730001</v>
      </c>
      <c r="B49" s="1">
        <f t="shared" si="1"/>
        <v>740000</v>
      </c>
      <c r="C49" s="1">
        <f t="shared" si="0"/>
        <v>730000</v>
      </c>
      <c r="D49" s="2">
        <v>3.3000000000000002E-2</v>
      </c>
      <c r="G49" s="63"/>
      <c r="H49" s="1"/>
      <c r="I49" s="2"/>
    </row>
    <row r="50" spans="1:9" x14ac:dyDescent="0.25">
      <c r="A50" s="1">
        <f t="shared" si="2"/>
        <v>740001</v>
      </c>
      <c r="B50" s="1">
        <f t="shared" si="1"/>
        <v>750000</v>
      </c>
      <c r="C50" s="1">
        <f t="shared" si="0"/>
        <v>740000</v>
      </c>
      <c r="D50" s="2">
        <v>3.3000000000000002E-2</v>
      </c>
      <c r="G50" s="63"/>
      <c r="H50" s="1"/>
      <c r="I50" s="2"/>
    </row>
    <row r="51" spans="1:9" x14ac:dyDescent="0.25">
      <c r="A51" s="1">
        <f t="shared" si="2"/>
        <v>750001</v>
      </c>
      <c r="B51" s="1">
        <f t="shared" si="1"/>
        <v>760000</v>
      </c>
      <c r="C51" s="1">
        <f t="shared" si="0"/>
        <v>750000</v>
      </c>
      <c r="D51" s="2">
        <v>3.2000000000000001E-2</v>
      </c>
      <c r="G51" s="63"/>
      <c r="H51" s="1"/>
      <c r="I51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Reiknivél - launarþr.tr.</vt:lpstr>
      <vt:lpstr>Reiknivél - taxti+yfirborgun</vt:lpstr>
      <vt:lpstr>Tafla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Hannes G. Sigurðsson</dc:creator>
  <cp:lastModifiedBy>Hannes G. Sigurðsson</cp:lastModifiedBy>
  <cp:lastPrinted>2015-06-16T12:02:22Z</cp:lastPrinted>
  <dcterms:created xsi:type="dcterms:W3CDTF">2015-06-15T18:01:16Z</dcterms:created>
  <dcterms:modified xsi:type="dcterms:W3CDTF">2015-06-29T14:23:42Z</dcterms:modified>
</cp:coreProperties>
</file>